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esktop/Folder/TCAA/2024.01.27 02.17 OAC/"/>
    </mc:Choice>
  </mc:AlternateContent>
  <xr:revisionPtr revIDLastSave="0" documentId="13_ncr:1_{29B7880E-F630-D342-8980-78A20DD6A143}" xr6:coauthVersionLast="47" xr6:coauthVersionMax="47" xr10:uidLastSave="{00000000-0000-0000-0000-000000000000}"/>
  <bookViews>
    <workbookView xWindow="4440" yWindow="760" windowWidth="25800" windowHeight="17260" tabRatio="500" xr2:uid="{00000000-000D-0000-FFFF-FFFF00000000}"/>
  </bookViews>
  <sheets>
    <sheet name="公開及青年組 Open &amp; Junior" sheetId="9" r:id="rId1"/>
    <sheet name="少年組 Youth" sheetId="10" r:id="rId2"/>
  </sheets>
  <definedNames>
    <definedName name="_xlnm._FilterDatabase" localSheetId="0" hidden="1">'公開及青年組 Open &amp; Junior'!$A$21:$AV$122</definedName>
    <definedName name="_xlnm._FilterDatabase" localSheetId="1" hidden="1">'少年組 Youth'!$A$20:$AL$121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Junior'!$20:$21</definedName>
    <definedName name="_xlnm.Print_Titles" localSheetId="1">'少年組 Youth'!$19:$20</definedName>
    <definedName name="tbPrice">#REF!</definedName>
    <definedName name="董康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0" l="1"/>
  <c r="E23" i="10"/>
  <c r="E24" i="10"/>
  <c r="E25" i="10"/>
  <c r="E26" i="10"/>
  <c r="AG26" i="10" s="1"/>
  <c r="E27" i="10"/>
  <c r="E28" i="10"/>
  <c r="E29" i="10"/>
  <c r="E30" i="10"/>
  <c r="E31" i="10"/>
  <c r="E32" i="10"/>
  <c r="E33" i="10"/>
  <c r="E34" i="10"/>
  <c r="AG34" i="10" s="1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AG50" i="10" s="1"/>
  <c r="E51" i="10"/>
  <c r="E52" i="10"/>
  <c r="E53" i="10"/>
  <c r="E54" i="10"/>
  <c r="E55" i="10"/>
  <c r="E56" i="10"/>
  <c r="E57" i="10"/>
  <c r="E58" i="10"/>
  <c r="AG58" i="10" s="1"/>
  <c r="E59" i="10"/>
  <c r="E60" i="10"/>
  <c r="E61" i="10"/>
  <c r="E62" i="10"/>
  <c r="E63" i="10"/>
  <c r="E64" i="10"/>
  <c r="E65" i="10"/>
  <c r="E66" i="10"/>
  <c r="E67" i="10"/>
  <c r="E68" i="10"/>
  <c r="E69" i="10"/>
  <c r="AG69" i="10" s="1"/>
  <c r="E70" i="10"/>
  <c r="E71" i="10"/>
  <c r="E72" i="10"/>
  <c r="E73" i="10"/>
  <c r="E74" i="10"/>
  <c r="AG74" i="10" s="1"/>
  <c r="E75" i="10"/>
  <c r="E76" i="10"/>
  <c r="E77" i="10"/>
  <c r="AG77" i="10" s="1"/>
  <c r="E78" i="10"/>
  <c r="E79" i="10"/>
  <c r="E80" i="10"/>
  <c r="E81" i="10"/>
  <c r="E82" i="10"/>
  <c r="AG82" i="10" s="1"/>
  <c r="E83" i="10"/>
  <c r="E84" i="10"/>
  <c r="E85" i="10"/>
  <c r="AG85" i="10" s="1"/>
  <c r="E86" i="10"/>
  <c r="E87" i="10"/>
  <c r="E88" i="10"/>
  <c r="E89" i="10"/>
  <c r="E90" i="10"/>
  <c r="AG90" i="10" s="1"/>
  <c r="E91" i="10"/>
  <c r="E92" i="10"/>
  <c r="E93" i="10"/>
  <c r="AG93" i="10" s="1"/>
  <c r="E94" i="10"/>
  <c r="E95" i="10"/>
  <c r="E96" i="10"/>
  <c r="E97" i="10"/>
  <c r="E98" i="10"/>
  <c r="AG98" i="10" s="1"/>
  <c r="E99" i="10"/>
  <c r="E100" i="10"/>
  <c r="E101" i="10"/>
  <c r="E102" i="10"/>
  <c r="E103" i="10"/>
  <c r="E104" i="10"/>
  <c r="E105" i="10"/>
  <c r="E106" i="10"/>
  <c r="AG106" i="10" s="1"/>
  <c r="E107" i="10"/>
  <c r="E108" i="10"/>
  <c r="E109" i="10"/>
  <c r="AG109" i="10" s="1"/>
  <c r="E110" i="10"/>
  <c r="E111" i="10"/>
  <c r="E112" i="10"/>
  <c r="E113" i="10"/>
  <c r="E114" i="10"/>
  <c r="AG114" i="10" s="1"/>
  <c r="E115" i="10"/>
  <c r="E116" i="10"/>
  <c r="E117" i="10"/>
  <c r="AG117" i="10" s="1"/>
  <c r="E118" i="10"/>
  <c r="E119" i="10"/>
  <c r="E120" i="10"/>
  <c r="AG29" i="10"/>
  <c r="AG37" i="10"/>
  <c r="AG45" i="10"/>
  <c r="AG53" i="10"/>
  <c r="AG61" i="10"/>
  <c r="AG101" i="10"/>
  <c r="E21" i="10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R22" i="9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G22" i="10"/>
  <c r="AG23" i="10"/>
  <c r="AG24" i="10"/>
  <c r="AG25" i="10"/>
  <c r="AG27" i="10"/>
  <c r="AG28" i="10"/>
  <c r="AG30" i="10"/>
  <c r="AG31" i="10"/>
  <c r="AG32" i="10"/>
  <c r="AG33" i="10"/>
  <c r="AG35" i="10"/>
  <c r="AG36" i="10"/>
  <c r="AG38" i="10"/>
  <c r="AG39" i="10"/>
  <c r="AG40" i="10"/>
  <c r="AG41" i="10"/>
  <c r="AG42" i="10"/>
  <c r="AG43" i="10"/>
  <c r="AG44" i="10"/>
  <c r="AG46" i="10"/>
  <c r="AG47" i="10"/>
  <c r="AG48" i="10"/>
  <c r="AG49" i="10"/>
  <c r="AG51" i="10"/>
  <c r="AG52" i="10"/>
  <c r="AG54" i="10"/>
  <c r="AG55" i="10"/>
  <c r="AG56" i="10"/>
  <c r="AG57" i="10"/>
  <c r="AG59" i="10"/>
  <c r="AG60" i="10"/>
  <c r="AG62" i="10"/>
  <c r="AG63" i="10"/>
  <c r="AG64" i="10"/>
  <c r="AG65" i="10"/>
  <c r="AG66" i="10"/>
  <c r="AG67" i="10"/>
  <c r="AG68" i="10"/>
  <c r="AG70" i="10"/>
  <c r="AG71" i="10"/>
  <c r="AG72" i="10"/>
  <c r="AG73" i="10"/>
  <c r="AG75" i="10"/>
  <c r="AG76" i="10"/>
  <c r="AG78" i="10"/>
  <c r="AG79" i="10"/>
  <c r="AG80" i="10"/>
  <c r="AG81" i="10"/>
  <c r="AG83" i="10"/>
  <c r="AG84" i="10"/>
  <c r="AG86" i="10"/>
  <c r="AG87" i="10"/>
  <c r="AG88" i="10"/>
  <c r="AG89" i="10"/>
  <c r="AG91" i="10"/>
  <c r="AG92" i="10"/>
  <c r="AG94" i="10"/>
  <c r="AG95" i="10"/>
  <c r="AG96" i="10"/>
  <c r="AG97" i="10"/>
  <c r="AG99" i="10"/>
  <c r="AG100" i="10"/>
  <c r="AG102" i="10"/>
  <c r="AG103" i="10"/>
  <c r="AG104" i="10"/>
  <c r="AG105" i="10"/>
  <c r="AG107" i="10"/>
  <c r="AG108" i="10"/>
  <c r="AG110" i="10"/>
  <c r="AG111" i="10"/>
  <c r="AG112" i="10"/>
  <c r="AG113" i="10"/>
  <c r="AG115" i="10"/>
  <c r="AG116" i="10"/>
  <c r="AG118" i="10"/>
  <c r="AG119" i="10"/>
  <c r="AG120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Q22" i="9"/>
  <c r="K20" i="9"/>
  <c r="AC21" i="10"/>
  <c r="AS16" i="9"/>
  <c r="C4" i="9"/>
  <c r="D4" i="9" s="1"/>
  <c r="C5" i="9"/>
  <c r="D5" i="9" s="1"/>
  <c r="C6" i="9"/>
  <c r="D6" i="9" s="1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F120" i="10"/>
  <c r="AF119" i="10"/>
  <c r="AF118" i="10"/>
  <c r="AF117" i="10"/>
  <c r="AF116" i="10"/>
  <c r="AF115" i="10"/>
  <c r="AE115" i="10"/>
  <c r="AF114" i="10"/>
  <c r="AE114" i="10"/>
  <c r="AF113" i="10"/>
  <c r="AE113" i="10"/>
  <c r="AF112" i="10"/>
  <c r="AE112" i="10"/>
  <c r="AF111" i="10"/>
  <c r="AE111" i="10"/>
  <c r="AF110" i="10"/>
  <c r="AE110" i="10"/>
  <c r="AF109" i="10"/>
  <c r="AF108" i="10"/>
  <c r="AF107" i="10"/>
  <c r="AF106" i="10"/>
  <c r="AF105" i="10"/>
  <c r="AE105" i="10"/>
  <c r="AF104" i="10"/>
  <c r="AE104" i="10"/>
  <c r="AF103" i="10"/>
  <c r="AE103" i="10"/>
  <c r="AF102" i="10"/>
  <c r="AE102" i="10"/>
  <c r="AF101" i="10"/>
  <c r="AE101" i="10"/>
  <c r="AF100" i="10"/>
  <c r="AE100" i="10"/>
  <c r="AF99" i="10"/>
  <c r="AE99" i="10"/>
  <c r="AF98" i="10"/>
  <c r="AE98" i="10"/>
  <c r="AF97" i="10"/>
  <c r="AE97" i="10"/>
  <c r="AF96" i="10"/>
  <c r="AE96" i="10"/>
  <c r="AF95" i="10"/>
  <c r="AE95" i="10"/>
  <c r="AF94" i="10"/>
  <c r="AE94" i="10"/>
  <c r="AF93" i="10"/>
  <c r="AE93" i="10"/>
  <c r="AF92" i="10"/>
  <c r="AE92" i="10"/>
  <c r="AF91" i="10"/>
  <c r="AE91" i="10"/>
  <c r="AF90" i="10"/>
  <c r="AE90" i="10"/>
  <c r="AF89" i="10"/>
  <c r="AE89" i="10"/>
  <c r="AF88" i="10"/>
  <c r="AF87" i="10"/>
  <c r="AE87" i="10"/>
  <c r="AF86" i="10"/>
  <c r="AE86" i="10"/>
  <c r="AF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F76" i="10"/>
  <c r="AE76" i="10"/>
  <c r="AF75" i="10"/>
  <c r="AE75" i="10"/>
  <c r="AF74" i="10"/>
  <c r="AE74" i="10"/>
  <c r="AF73" i="10"/>
  <c r="AE73" i="10"/>
  <c r="AF72" i="10"/>
  <c r="AE72" i="10"/>
  <c r="AF71" i="10"/>
  <c r="AE71" i="10"/>
  <c r="AF70" i="10"/>
  <c r="AF69" i="10"/>
  <c r="AE69" i="10"/>
  <c r="AE68" i="10"/>
  <c r="AF67" i="10"/>
  <c r="AE67" i="10"/>
  <c r="AF66" i="10"/>
  <c r="AE66" i="10"/>
  <c r="AF65" i="10"/>
  <c r="AE65" i="10"/>
  <c r="AF64" i="10"/>
  <c r="AE64" i="10"/>
  <c r="AF63" i="10"/>
  <c r="AE63" i="10"/>
  <c r="AF62" i="10"/>
  <c r="AE62" i="10"/>
  <c r="AF61" i="10"/>
  <c r="AE61" i="10"/>
  <c r="AF60" i="10"/>
  <c r="AE60" i="10"/>
  <c r="AF59" i="10"/>
  <c r="AE59" i="10"/>
  <c r="AF58" i="10"/>
  <c r="AE58" i="10"/>
  <c r="AF57" i="10"/>
  <c r="AE57" i="10"/>
  <c r="AF56" i="10"/>
  <c r="AE56" i="10"/>
  <c r="AF55" i="10"/>
  <c r="AE55" i="10"/>
  <c r="AF54" i="10"/>
  <c r="AE54" i="10"/>
  <c r="AF53" i="10"/>
  <c r="AE53" i="10"/>
  <c r="AF52" i="10"/>
  <c r="AE52" i="10"/>
  <c r="AF51" i="10"/>
  <c r="AE51" i="10"/>
  <c r="AF50" i="10"/>
  <c r="AE50" i="10"/>
  <c r="AF49" i="10"/>
  <c r="AE49" i="10"/>
  <c r="AF48" i="10"/>
  <c r="AE48" i="10"/>
  <c r="AF47" i="10"/>
  <c r="AE47" i="10"/>
  <c r="AF46" i="10"/>
  <c r="AE46" i="10"/>
  <c r="AF45" i="10"/>
  <c r="AE45" i="10"/>
  <c r="AF44" i="10"/>
  <c r="AE44" i="10"/>
  <c r="AF43" i="10"/>
  <c r="AE43" i="10"/>
  <c r="AF42" i="10"/>
  <c r="AE42" i="10"/>
  <c r="AF41" i="10"/>
  <c r="AE41" i="10"/>
  <c r="AF40" i="10"/>
  <c r="AE40" i="10"/>
  <c r="AF39" i="10"/>
  <c r="AE39" i="10"/>
  <c r="AF38" i="10"/>
  <c r="AE38" i="10"/>
  <c r="AF37" i="10"/>
  <c r="AF36" i="10"/>
  <c r="AE36" i="10"/>
  <c r="AF35" i="10"/>
  <c r="AE35" i="10"/>
  <c r="AF34" i="10"/>
  <c r="AE34" i="10"/>
  <c r="AF33" i="10"/>
  <c r="AE33" i="10"/>
  <c r="AF32" i="10"/>
  <c r="AE32" i="10"/>
  <c r="AF31" i="10"/>
  <c r="AE31" i="10"/>
  <c r="AF30" i="10"/>
  <c r="AE30" i="10"/>
  <c r="AF29" i="10"/>
  <c r="AF28" i="10"/>
  <c r="AF27" i="10"/>
  <c r="AF26" i="10"/>
  <c r="AF25" i="10"/>
  <c r="AE25" i="10"/>
  <c r="AF24" i="10"/>
  <c r="AE24" i="10"/>
  <c r="AF23" i="10"/>
  <c r="AE23" i="10"/>
  <c r="AF22" i="10"/>
  <c r="AE22" i="10"/>
  <c r="AF21" i="10"/>
  <c r="AE21" i="10"/>
  <c r="AD21" i="10" s="1"/>
  <c r="S18" i="10"/>
  <c r="R18" i="10"/>
  <c r="Q18" i="10"/>
  <c r="P18" i="10"/>
  <c r="O18" i="10"/>
  <c r="S16" i="10"/>
  <c r="R16" i="10"/>
  <c r="Q16" i="10"/>
  <c r="P16" i="10"/>
  <c r="O16" i="10"/>
  <c r="N16" i="10"/>
  <c r="M16" i="10"/>
  <c r="L16" i="10"/>
  <c r="K16" i="10"/>
  <c r="AE15" i="10"/>
  <c r="C9" i="10"/>
  <c r="D9" i="10" s="1"/>
  <c r="C8" i="10"/>
  <c r="C7" i="10"/>
  <c r="B7" i="10" s="1"/>
  <c r="C6" i="10"/>
  <c r="B6" i="10" s="1"/>
  <c r="C5" i="10"/>
  <c r="C4" i="10"/>
  <c r="D4" i="10" s="1"/>
  <c r="I3" i="10"/>
  <c r="H3" i="10"/>
  <c r="H2" i="10"/>
  <c r="AT121" i="9"/>
  <c r="AT120" i="9"/>
  <c r="AS120" i="9"/>
  <c r="AT119" i="9"/>
  <c r="AS119" i="9"/>
  <c r="AT118" i="9"/>
  <c r="AS118" i="9"/>
  <c r="AT117" i="9"/>
  <c r="AT116" i="9"/>
  <c r="AS116" i="9"/>
  <c r="AT115" i="9"/>
  <c r="AT114" i="9"/>
  <c r="AT113" i="9"/>
  <c r="AS113" i="9"/>
  <c r="AT112" i="9"/>
  <c r="AT111" i="9"/>
  <c r="AS111" i="9"/>
  <c r="AT110" i="9"/>
  <c r="AS110" i="9"/>
  <c r="AT109" i="9"/>
  <c r="AS109" i="9"/>
  <c r="AT108" i="9"/>
  <c r="AS108" i="9"/>
  <c r="AT107" i="9"/>
  <c r="AT106" i="9"/>
  <c r="AS106" i="9"/>
  <c r="AT105" i="9"/>
  <c r="AS105" i="9"/>
  <c r="AT104" i="9"/>
  <c r="AS104" i="9"/>
  <c r="AT103" i="9"/>
  <c r="AS103" i="9"/>
  <c r="AT102" i="9"/>
  <c r="AS102" i="9"/>
  <c r="AT101" i="9"/>
  <c r="AT100" i="9"/>
  <c r="AS100" i="9"/>
  <c r="AT99" i="9"/>
  <c r="AS99" i="9"/>
  <c r="AT98" i="9"/>
  <c r="AS98" i="9"/>
  <c r="AT97" i="9"/>
  <c r="AS97" i="9"/>
  <c r="AT96" i="9"/>
  <c r="AS96" i="9"/>
  <c r="AT95" i="9"/>
  <c r="AS95" i="9"/>
  <c r="AT94" i="9"/>
  <c r="AS94" i="9"/>
  <c r="AT93" i="9"/>
  <c r="AS93" i="9"/>
  <c r="AT92" i="9"/>
  <c r="AS92" i="9"/>
  <c r="AT91" i="9"/>
  <c r="AT90" i="9"/>
  <c r="AS90" i="9"/>
  <c r="AT89" i="9"/>
  <c r="AS89" i="9"/>
  <c r="AT88" i="9"/>
  <c r="AS88" i="9"/>
  <c r="AT87" i="9"/>
  <c r="AS87" i="9"/>
  <c r="AT86" i="9"/>
  <c r="AS86" i="9"/>
  <c r="AT85" i="9"/>
  <c r="AS85" i="9"/>
  <c r="AT84" i="9"/>
  <c r="AS84" i="9"/>
  <c r="AT83" i="9"/>
  <c r="AS83" i="9"/>
  <c r="AT82" i="9"/>
  <c r="AS82" i="9"/>
  <c r="AT81" i="9"/>
  <c r="AS81" i="9"/>
  <c r="AT80" i="9"/>
  <c r="AS80" i="9"/>
  <c r="AT79" i="9"/>
  <c r="AS79" i="9"/>
  <c r="AT78" i="9"/>
  <c r="AS78" i="9"/>
  <c r="AT77" i="9"/>
  <c r="AS77" i="9"/>
  <c r="AT76" i="9"/>
  <c r="AS76" i="9"/>
  <c r="AT75" i="9"/>
  <c r="AS75" i="9"/>
  <c r="AT74" i="9"/>
  <c r="AT73" i="9"/>
  <c r="AS73" i="9"/>
  <c r="AT72" i="9"/>
  <c r="AS72" i="9"/>
  <c r="AT71" i="9"/>
  <c r="AS71" i="9"/>
  <c r="AT70" i="9"/>
  <c r="AS70" i="9"/>
  <c r="AT69" i="9"/>
  <c r="AS69" i="9"/>
  <c r="AT68" i="9"/>
  <c r="AS68" i="9"/>
  <c r="AT67" i="9"/>
  <c r="AS67" i="9"/>
  <c r="AT66" i="9"/>
  <c r="AS66" i="9"/>
  <c r="AT65" i="9"/>
  <c r="AS65" i="9"/>
  <c r="AT64" i="9"/>
  <c r="AS64" i="9"/>
  <c r="AT63" i="9"/>
  <c r="AS63" i="9"/>
  <c r="AT62" i="9"/>
  <c r="AS62" i="9"/>
  <c r="AT61" i="9"/>
  <c r="AS61" i="9"/>
  <c r="AT60" i="9"/>
  <c r="AS60" i="9"/>
  <c r="AT59" i="9"/>
  <c r="AS59" i="9"/>
  <c r="AT58" i="9"/>
  <c r="AS58" i="9"/>
  <c r="AT57" i="9"/>
  <c r="AS57" i="9"/>
  <c r="AT56" i="9"/>
  <c r="AS56" i="9"/>
  <c r="AT55" i="9"/>
  <c r="AS55" i="9"/>
  <c r="AT54" i="9"/>
  <c r="AS54" i="9"/>
  <c r="AT53" i="9"/>
  <c r="AS53" i="9"/>
  <c r="AT52" i="9"/>
  <c r="AS52" i="9"/>
  <c r="AT51" i="9"/>
  <c r="AS51" i="9"/>
  <c r="AT50" i="9"/>
  <c r="AS50" i="9"/>
  <c r="AT49" i="9"/>
  <c r="AS49" i="9"/>
  <c r="AT48" i="9"/>
  <c r="AS48" i="9"/>
  <c r="AT47" i="9"/>
  <c r="AS47" i="9"/>
  <c r="AT46" i="9"/>
  <c r="AS46" i="9"/>
  <c r="AT45" i="9"/>
  <c r="AS45" i="9"/>
  <c r="AT44" i="9"/>
  <c r="AS44" i="9"/>
  <c r="AT43" i="9"/>
  <c r="AS43" i="9"/>
  <c r="AT42" i="9"/>
  <c r="AS42" i="9"/>
  <c r="AT41" i="9"/>
  <c r="AS41" i="9"/>
  <c r="AT40" i="9"/>
  <c r="AS40" i="9"/>
  <c r="AT39" i="9"/>
  <c r="AS39" i="9"/>
  <c r="AT38" i="9"/>
  <c r="AS38" i="9"/>
  <c r="AT37" i="9"/>
  <c r="AS37" i="9"/>
  <c r="AT36" i="9"/>
  <c r="AS36" i="9"/>
  <c r="AT35" i="9"/>
  <c r="AS35" i="9"/>
  <c r="AT34" i="9"/>
  <c r="AS34" i="9"/>
  <c r="AT33" i="9"/>
  <c r="AS33" i="9"/>
  <c r="AT32" i="9"/>
  <c r="AS32" i="9"/>
  <c r="AT31" i="9"/>
  <c r="AS31" i="9"/>
  <c r="AT30" i="9"/>
  <c r="AS30" i="9"/>
  <c r="AT29" i="9"/>
  <c r="AS29" i="9"/>
  <c r="AT28" i="9"/>
  <c r="AS28" i="9"/>
  <c r="AT27" i="9"/>
  <c r="AS27" i="9"/>
  <c r="AT26" i="9"/>
  <c r="AS26" i="9"/>
  <c r="AT25" i="9"/>
  <c r="AS25" i="9"/>
  <c r="AT24" i="9"/>
  <c r="AS24" i="9"/>
  <c r="AT23" i="9"/>
  <c r="AS23" i="9"/>
  <c r="AT22" i="9"/>
  <c r="AS22" i="9"/>
  <c r="AR21" i="9"/>
  <c r="D7" i="10" l="1"/>
  <c r="D6" i="10"/>
  <c r="B4" i="10"/>
  <c r="AC15" i="10"/>
  <c r="AC19" i="10" s="1"/>
  <c r="AQ16" i="9"/>
  <c r="AU21" i="9"/>
  <c r="AQ20" i="9"/>
  <c r="E121" i="9"/>
  <c r="E113" i="9"/>
  <c r="E105" i="9"/>
  <c r="E97" i="9"/>
  <c r="E89" i="9"/>
  <c r="E81" i="9"/>
  <c r="E73" i="9"/>
  <c r="E65" i="9"/>
  <c r="E57" i="9"/>
  <c r="E49" i="9"/>
  <c r="E41" i="9"/>
  <c r="E33" i="9"/>
  <c r="E25" i="9"/>
  <c r="E118" i="9"/>
  <c r="E110" i="9"/>
  <c r="E102" i="9"/>
  <c r="E94" i="9"/>
  <c r="E86" i="9"/>
  <c r="E78" i="9"/>
  <c r="E70" i="9"/>
  <c r="E62" i="9"/>
  <c r="E54" i="9"/>
  <c r="E46" i="9"/>
  <c r="E38" i="9"/>
  <c r="E30" i="9"/>
  <c r="E22" i="9"/>
  <c r="AU22" i="9" s="1"/>
  <c r="E115" i="9"/>
  <c r="E107" i="9"/>
  <c r="E99" i="9"/>
  <c r="E91" i="9"/>
  <c r="E83" i="9"/>
  <c r="E75" i="9"/>
  <c r="E67" i="9"/>
  <c r="E59" i="9"/>
  <c r="E51" i="9"/>
  <c r="E43" i="9"/>
  <c r="E35" i="9"/>
  <c r="E27" i="9"/>
  <c r="E120" i="9"/>
  <c r="E112" i="9"/>
  <c r="E104" i="9"/>
  <c r="E96" i="9"/>
  <c r="E88" i="9"/>
  <c r="E80" i="9"/>
  <c r="E72" i="9"/>
  <c r="E64" i="9"/>
  <c r="E56" i="9"/>
  <c r="E48" i="9"/>
  <c r="E40" i="9"/>
  <c r="E32" i="9"/>
  <c r="E24" i="9"/>
  <c r="E117" i="9"/>
  <c r="E109" i="9"/>
  <c r="E101" i="9"/>
  <c r="E93" i="9"/>
  <c r="E85" i="9"/>
  <c r="E77" i="9"/>
  <c r="E69" i="9"/>
  <c r="E61" i="9"/>
  <c r="E53" i="9"/>
  <c r="E45" i="9"/>
  <c r="E37" i="9"/>
  <c r="E29" i="9"/>
  <c r="E114" i="9"/>
  <c r="E106" i="9"/>
  <c r="E98" i="9"/>
  <c r="E90" i="9"/>
  <c r="E82" i="9"/>
  <c r="E74" i="9"/>
  <c r="E66" i="9"/>
  <c r="E58" i="9"/>
  <c r="E50" i="9"/>
  <c r="E42" i="9"/>
  <c r="E34" i="9"/>
  <c r="E26" i="9"/>
  <c r="E119" i="9"/>
  <c r="E111" i="9"/>
  <c r="E103" i="9"/>
  <c r="E95" i="9"/>
  <c r="E87" i="9"/>
  <c r="E79" i="9"/>
  <c r="E71" i="9"/>
  <c r="E63" i="9"/>
  <c r="E55" i="9"/>
  <c r="E47" i="9"/>
  <c r="E39" i="9"/>
  <c r="E31" i="9"/>
  <c r="E23" i="9"/>
  <c r="E116" i="9"/>
  <c r="E108" i="9"/>
  <c r="E100" i="9"/>
  <c r="E92" i="9"/>
  <c r="E84" i="9"/>
  <c r="E76" i="9"/>
  <c r="E68" i="9"/>
  <c r="E60" i="9"/>
  <c r="E52" i="9"/>
  <c r="E44" i="9"/>
  <c r="E36" i="9"/>
  <c r="E28" i="9"/>
  <c r="E21" i="9"/>
  <c r="AS74" i="9"/>
  <c r="D8" i="10"/>
  <c r="B8" i="10"/>
  <c r="B5" i="10"/>
  <c r="D5" i="10"/>
  <c r="B9" i="10"/>
  <c r="AE26" i="10"/>
  <c r="AE27" i="10"/>
  <c r="A48" i="10" l="1"/>
  <c r="B48" i="10" s="1"/>
  <c r="A40" i="10"/>
  <c r="B40" i="10" s="1"/>
  <c r="A32" i="10"/>
  <c r="B32" i="10" s="1"/>
  <c r="A65" i="10"/>
  <c r="B65" i="10" s="1"/>
  <c r="A70" i="10"/>
  <c r="B70" i="10" s="1"/>
  <c r="A77" i="10"/>
  <c r="B77" i="10" s="1"/>
  <c r="A104" i="10"/>
  <c r="B104" i="10" s="1"/>
  <c r="A83" i="10"/>
  <c r="B83" i="10" s="1"/>
  <c r="A118" i="10"/>
  <c r="B118" i="10" s="1"/>
  <c r="A92" i="10"/>
  <c r="B92" i="10" s="1"/>
  <c r="A79" i="10"/>
  <c r="B79" i="10" s="1"/>
  <c r="A63" i="10"/>
  <c r="B63" i="10" s="1"/>
  <c r="AG21" i="10"/>
  <c r="A21" i="10"/>
  <c r="B21" i="10" s="1"/>
  <c r="A23" i="10"/>
  <c r="B23" i="10" s="1"/>
  <c r="A61" i="10"/>
  <c r="B61" i="10" s="1"/>
  <c r="A76" i="10"/>
  <c r="B76" i="10" s="1"/>
  <c r="A26" i="10"/>
  <c r="B26" i="10" s="1"/>
  <c r="A85" i="10"/>
  <c r="B85" i="10" s="1"/>
  <c r="A112" i="10"/>
  <c r="B112" i="10" s="1"/>
  <c r="A91" i="10"/>
  <c r="B91" i="10" s="1"/>
  <c r="A73" i="10"/>
  <c r="B73" i="10" s="1"/>
  <c r="A100" i="10"/>
  <c r="B100" i="10" s="1"/>
  <c r="A28" i="10"/>
  <c r="B28" i="10" s="1"/>
  <c r="A87" i="10"/>
  <c r="B87" i="10" s="1"/>
  <c r="A74" i="10"/>
  <c r="B74" i="10" s="1"/>
  <c r="A43" i="10"/>
  <c r="B43" i="10" s="1"/>
  <c r="A24" i="10"/>
  <c r="B24" i="10" s="1"/>
  <c r="A62" i="10"/>
  <c r="B62" i="10" s="1"/>
  <c r="A27" i="10"/>
  <c r="B27" i="10" s="1"/>
  <c r="A34" i="10"/>
  <c r="B34" i="10" s="1"/>
  <c r="A93" i="10"/>
  <c r="B93" i="10" s="1"/>
  <c r="A120" i="10"/>
  <c r="B120" i="10" s="1"/>
  <c r="A99" i="10"/>
  <c r="B99" i="10" s="1"/>
  <c r="A81" i="10"/>
  <c r="B81" i="10" s="1"/>
  <c r="A108" i="10"/>
  <c r="B108" i="10" s="1"/>
  <c r="A36" i="10"/>
  <c r="B36" i="10" s="1"/>
  <c r="A95" i="10"/>
  <c r="B95" i="10" s="1"/>
  <c r="A82" i="10"/>
  <c r="B82" i="10" s="1"/>
  <c r="A53" i="10"/>
  <c r="B53" i="10" s="1"/>
  <c r="A42" i="10"/>
  <c r="B42" i="10" s="1"/>
  <c r="A78" i="10"/>
  <c r="B78" i="10" s="1"/>
  <c r="A44" i="10"/>
  <c r="B44" i="10" s="1"/>
  <c r="A103" i="10"/>
  <c r="B103" i="10" s="1"/>
  <c r="A75" i="10"/>
  <c r="B75" i="10" s="1"/>
  <c r="A41" i="10"/>
  <c r="B41" i="10" s="1"/>
  <c r="A84" i="10"/>
  <c r="B84" i="10" s="1"/>
  <c r="A54" i="10"/>
  <c r="B54" i="10" s="1"/>
  <c r="A50" i="10"/>
  <c r="B50" i="10" s="1"/>
  <c r="A109" i="10"/>
  <c r="B109" i="10" s="1"/>
  <c r="A72" i="10"/>
  <c r="B72" i="10" s="1"/>
  <c r="A115" i="10"/>
  <c r="B115" i="10" s="1"/>
  <c r="A86" i="10"/>
  <c r="B86" i="10" s="1"/>
  <c r="A97" i="10"/>
  <c r="B97" i="10" s="1"/>
  <c r="A52" i="10"/>
  <c r="B52" i="10" s="1"/>
  <c r="A111" i="10"/>
  <c r="B111" i="10" s="1"/>
  <c r="A31" i="10"/>
  <c r="B31" i="10" s="1"/>
  <c r="A98" i="10"/>
  <c r="B98" i="10" s="1"/>
  <c r="A22" i="10"/>
  <c r="B22" i="10" s="1"/>
  <c r="A67" i="10"/>
  <c r="B67" i="10" s="1"/>
  <c r="A25" i="10"/>
  <c r="B25" i="10" s="1"/>
  <c r="A56" i="10"/>
  <c r="B56" i="10" s="1"/>
  <c r="A58" i="10"/>
  <c r="B58" i="10" s="1"/>
  <c r="A117" i="10"/>
  <c r="B117" i="10" s="1"/>
  <c r="A80" i="10"/>
  <c r="B80" i="10" s="1"/>
  <c r="A94" i="10"/>
  <c r="B94" i="10" s="1"/>
  <c r="A105" i="10"/>
  <c r="B105" i="10" s="1"/>
  <c r="A60" i="10"/>
  <c r="B60" i="10" s="1"/>
  <c r="A119" i="10"/>
  <c r="B119" i="10" s="1"/>
  <c r="A39" i="10"/>
  <c r="B39" i="10" s="1"/>
  <c r="A106" i="10"/>
  <c r="B106" i="10" s="1"/>
  <c r="AE28" i="10"/>
  <c r="A45" i="10"/>
  <c r="B45" i="10" s="1"/>
  <c r="A37" i="10"/>
  <c r="B37" i="10" s="1"/>
  <c r="A29" i="10"/>
  <c r="B29" i="10" s="1"/>
  <c r="A33" i="10"/>
  <c r="B33" i="10" s="1"/>
  <c r="A51" i="10"/>
  <c r="B51" i="10" s="1"/>
  <c r="A66" i="10"/>
  <c r="B66" i="10" s="1"/>
  <c r="A88" i="10"/>
  <c r="B88" i="10" s="1"/>
  <c r="A102" i="10"/>
  <c r="B102" i="10" s="1"/>
  <c r="A113" i="10"/>
  <c r="B113" i="10" s="1"/>
  <c r="A68" i="10"/>
  <c r="B68" i="10" s="1"/>
  <c r="A47" i="10"/>
  <c r="B47" i="10" s="1"/>
  <c r="A114" i="10"/>
  <c r="B114" i="10" s="1"/>
  <c r="AS91" i="9"/>
  <c r="A46" i="10"/>
  <c r="B46" i="10" s="1"/>
  <c r="A38" i="10"/>
  <c r="B38" i="10" s="1"/>
  <c r="A30" i="10"/>
  <c r="B30" i="10" s="1"/>
  <c r="A59" i="10"/>
  <c r="B59" i="10" s="1"/>
  <c r="A57" i="10"/>
  <c r="B57" i="10" s="1"/>
  <c r="A69" i="10"/>
  <c r="B69" i="10" s="1"/>
  <c r="A96" i="10"/>
  <c r="B96" i="10" s="1"/>
  <c r="A110" i="10"/>
  <c r="B110" i="10" s="1"/>
  <c r="A71" i="10"/>
  <c r="B71" i="10" s="1"/>
  <c r="A55" i="10"/>
  <c r="B55" i="10" s="1"/>
  <c r="AJ26" i="10" l="1"/>
  <c r="AK26" i="10"/>
  <c r="AJ56" i="10"/>
  <c r="AK56" i="10"/>
  <c r="AK46" i="10"/>
  <c r="AJ46" i="10"/>
  <c r="AJ102" i="10"/>
  <c r="AK102" i="10" s="1"/>
  <c r="AJ105" i="10"/>
  <c r="AK105" i="10" s="1"/>
  <c r="AJ80" i="10"/>
  <c r="AK80" i="10" s="1"/>
  <c r="AK67" i="10"/>
  <c r="AJ67" i="10"/>
  <c r="AJ97" i="10"/>
  <c r="AK97" i="10" s="1"/>
  <c r="AJ72" i="10"/>
  <c r="AK72" i="10" s="1"/>
  <c r="AJ54" i="10"/>
  <c r="AK54" i="10" s="1"/>
  <c r="AJ53" i="10"/>
  <c r="AK53" i="10" s="1"/>
  <c r="AJ79" i="10"/>
  <c r="AK79" i="10" s="1"/>
  <c r="AJ40" i="10"/>
  <c r="AK40" i="10"/>
  <c r="AJ55" i="10"/>
  <c r="AK55" i="10" s="1"/>
  <c r="AK114" i="10"/>
  <c r="AJ114" i="10"/>
  <c r="AJ31" i="10"/>
  <c r="AK31" i="10" s="1"/>
  <c r="AJ44" i="10"/>
  <c r="AK44" i="10" s="1"/>
  <c r="AJ78" i="10"/>
  <c r="AK78" i="10" s="1"/>
  <c r="AK99" i="10"/>
  <c r="AJ99" i="10"/>
  <c r="AJ93" i="10"/>
  <c r="AK93" i="10" s="1"/>
  <c r="AK43" i="10"/>
  <c r="AJ43" i="10"/>
  <c r="AK74" i="10"/>
  <c r="AJ74" i="10"/>
  <c r="AJ76" i="10"/>
  <c r="AK76" i="10" s="1"/>
  <c r="AJ104" i="10"/>
  <c r="AK104" i="10"/>
  <c r="AK68" i="10"/>
  <c r="AJ68" i="10"/>
  <c r="AK63" i="10"/>
  <c r="AJ63" i="10"/>
  <c r="AJ113" i="10"/>
  <c r="AK113" i="10" s="1"/>
  <c r="A64" i="10"/>
  <c r="B64" i="10" s="1"/>
  <c r="AK25" i="10"/>
  <c r="AJ25" i="10"/>
  <c r="AK115" i="10"/>
  <c r="AJ115" i="10"/>
  <c r="AJ84" i="10"/>
  <c r="AK84" i="10" s="1"/>
  <c r="AK75" i="10"/>
  <c r="AJ75" i="10"/>
  <c r="A90" i="10"/>
  <c r="B90" i="10" s="1"/>
  <c r="A116" i="10"/>
  <c r="B116" i="10" s="1"/>
  <c r="A101" i="10"/>
  <c r="B101" i="10" s="1"/>
  <c r="A35" i="10"/>
  <c r="B35" i="10" s="1"/>
  <c r="AK34" i="10"/>
  <c r="AJ34" i="10"/>
  <c r="AK100" i="10"/>
  <c r="AJ100" i="10"/>
  <c r="AJ73" i="10"/>
  <c r="AK73" i="10" s="1"/>
  <c r="AJ48" i="10"/>
  <c r="AK48" i="10"/>
  <c r="AK95" i="10"/>
  <c r="AJ95" i="10"/>
  <c r="AK69" i="10"/>
  <c r="AJ69" i="10"/>
  <c r="AJ59" i="10"/>
  <c r="AK59" i="10" s="1"/>
  <c r="AK47" i="10"/>
  <c r="AJ47" i="10"/>
  <c r="AK51" i="10"/>
  <c r="AJ51" i="10"/>
  <c r="AK111" i="10"/>
  <c r="AJ111" i="10"/>
  <c r="A107" i="10"/>
  <c r="B107" i="10" s="1"/>
  <c r="AK42" i="10"/>
  <c r="AJ42" i="10"/>
  <c r="A49" i="10"/>
  <c r="B49" i="10" s="1"/>
  <c r="AK27" i="10"/>
  <c r="AJ27" i="10"/>
  <c r="AJ24" i="10"/>
  <c r="AK24" i="10"/>
  <c r="AK91" i="10"/>
  <c r="AJ91" i="10"/>
  <c r="AK23" i="10"/>
  <c r="AJ23" i="10"/>
  <c r="AJ21" i="10"/>
  <c r="AK21" i="10" s="1"/>
  <c r="AS101" i="9"/>
  <c r="AK65" i="10"/>
  <c r="AJ65" i="10"/>
  <c r="AE29" i="10"/>
  <c r="AK103" i="10"/>
  <c r="AJ103" i="10"/>
  <c r="A89" i="10"/>
  <c r="B89" i="10" s="1"/>
  <c r="AJ36" i="10"/>
  <c r="AK36" i="10" s="1"/>
  <c r="AK62" i="10"/>
  <c r="AJ62" i="10"/>
  <c r="AJ87" i="10"/>
  <c r="AK87" i="10"/>
  <c r="AJ61" i="10"/>
  <c r="AK61" i="10" s="1"/>
  <c r="AJ32" i="10"/>
  <c r="AK32" i="10" s="1"/>
  <c r="AJ110" i="10"/>
  <c r="AK110" i="10" s="1"/>
  <c r="AK30" i="10"/>
  <c r="AJ30" i="10"/>
  <c r="AJ71" i="10"/>
  <c r="AK71" i="10" s="1"/>
  <c r="AJ38" i="10"/>
  <c r="AK38" i="10" s="1"/>
  <c r="AS107" i="9"/>
  <c r="AS112" i="9" s="1"/>
  <c r="AJ39" i="10"/>
  <c r="AK39" i="10" s="1"/>
  <c r="AK94" i="10"/>
  <c r="AJ94" i="10"/>
  <c r="AJ86" i="10"/>
  <c r="AK86" i="10" s="1"/>
  <c r="AK82" i="10"/>
  <c r="AJ82" i="10"/>
  <c r="AJ112" i="10"/>
  <c r="AK112" i="10" s="1"/>
  <c r="AJ92" i="10"/>
  <c r="AK92" i="10" s="1"/>
  <c r="AK77" i="10"/>
  <c r="AJ77" i="10"/>
  <c r="AJ33" i="10"/>
  <c r="AK33" i="10" s="1"/>
  <c r="N18" i="10"/>
  <c r="AJ58" i="10"/>
  <c r="AK58" i="10" s="1"/>
  <c r="AJ50" i="10"/>
  <c r="AK50" i="10" s="1"/>
  <c r="AJ96" i="10"/>
  <c r="AK96" i="10"/>
  <c r="AK57" i="10"/>
  <c r="AJ57" i="10"/>
  <c r="AJ66" i="10"/>
  <c r="AK66" i="10" s="1"/>
  <c r="AJ45" i="10"/>
  <c r="AK45" i="10"/>
  <c r="AJ60" i="10"/>
  <c r="AK60" i="10" s="1"/>
  <c r="AJ22" i="10"/>
  <c r="AK22" i="10"/>
  <c r="AK98" i="10"/>
  <c r="AJ98" i="10"/>
  <c r="AJ52" i="10"/>
  <c r="AK52" i="10" s="1"/>
  <c r="AK41" i="10"/>
  <c r="AJ41" i="10"/>
  <c r="AK81" i="10"/>
  <c r="AJ81" i="10"/>
  <c r="AK83" i="10"/>
  <c r="AJ83" i="10"/>
  <c r="AK89" i="10" l="1"/>
  <c r="AJ89" i="10"/>
  <c r="AJ49" i="10"/>
  <c r="AK49" i="10" s="1"/>
  <c r="AJ35" i="10"/>
  <c r="AK35" i="10" s="1"/>
  <c r="AJ90" i="10"/>
  <c r="AK90" i="10" s="1"/>
  <c r="L18" i="10"/>
  <c r="AE37" i="10"/>
  <c r="AJ28" i="10"/>
  <c r="AK28" i="10" s="1"/>
  <c r="AK101" i="10"/>
  <c r="AJ101" i="10"/>
  <c r="AJ64" i="10"/>
  <c r="AK64" i="10"/>
  <c r="AS114" i="9"/>
  <c r="M18" i="10"/>
  <c r="K18" i="10"/>
  <c r="AS115" i="9" l="1"/>
  <c r="AE70" i="10"/>
  <c r="AE85" i="10"/>
  <c r="AJ29" i="10"/>
  <c r="AK29" i="10"/>
  <c r="AS117" i="9"/>
  <c r="AS121" i="9" l="1"/>
  <c r="AE88" i="10"/>
  <c r="AE106" i="10"/>
  <c r="AJ37" i="10"/>
  <c r="AK37" i="10" s="1"/>
  <c r="AK85" i="10" l="1"/>
  <c r="AJ85" i="10"/>
  <c r="AE107" i="10"/>
  <c r="AE108" i="10"/>
  <c r="AJ70" i="10"/>
  <c r="AK70" i="10"/>
  <c r="AJ106" i="10"/>
  <c r="AK106" i="10" s="1"/>
  <c r="AR16" i="9" l="1"/>
  <c r="AU16" i="9" s="1"/>
  <c r="AJ88" i="10"/>
  <c r="AK88" i="10"/>
  <c r="AE109" i="10"/>
  <c r="AJ107" i="10"/>
  <c r="AK107" i="10" s="1"/>
  <c r="AE116" i="10" l="1"/>
  <c r="AK108" i="10"/>
  <c r="AJ108" i="10"/>
  <c r="AE117" i="10" l="1"/>
  <c r="AK109" i="10"/>
  <c r="AJ109" i="10"/>
  <c r="AJ116" i="10" l="1"/>
  <c r="AK116" i="10" s="1"/>
  <c r="AE118" i="10"/>
  <c r="AE119" i="10" l="1"/>
  <c r="AK117" i="10"/>
  <c r="AJ117" i="10"/>
  <c r="AE120" i="10" l="1"/>
  <c r="AK118" i="10"/>
  <c r="AJ118" i="10"/>
  <c r="AJ119" i="10" l="1"/>
  <c r="AK119" i="10" s="1"/>
  <c r="AJ120" i="10" l="1"/>
  <c r="AK120" i="10" s="1"/>
  <c r="AS20" i="9" l="1"/>
  <c r="AR20" i="9" l="1"/>
  <c r="AU20" i="9" l="1"/>
  <c r="G15" i="9" s="1"/>
  <c r="T16" i="10" l="1"/>
  <c r="AE19" i="10"/>
  <c r="T18" i="10" l="1"/>
  <c r="J18" i="10" s="1" a="1"/>
  <c r="J18" i="10" s="1"/>
  <c r="AD15" i="10"/>
  <c r="AJ15" i="10" l="1"/>
  <c r="AJ19" i="10" s="1"/>
  <c r="AD19" i="10"/>
  <c r="AG15" i="10"/>
  <c r="AG19" i="10" l="1"/>
  <c r="G14" i="10" s="1"/>
  <c r="G13" i="10"/>
  <c r="G13" i="9"/>
  <c r="AK1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<sst xmlns="http://schemas.openxmlformats.org/spreadsheetml/2006/main" count="246" uniqueCount="179">
  <si>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</si>
  <si>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</si>
  <si>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</si>
  <si>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</si>
  <si>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</si>
  <si>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</si>
  <si>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</si>
  <si>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</si>
  <si>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</si>
  <si>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</si>
  <si>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</si>
  <si>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</si>
  <si>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</si>
  <si>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</si>
  <si>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</si>
  <si>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</si>
  <si>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</si>
  <si>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</si>
  <si>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</si>
  <si>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</si>
  <si>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</si>
  <si>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</si>
  <si>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</si>
  <si>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</si>
  <si>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</si>
  <si>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</si>
  <si>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</si>
  <si>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</si>
  <si>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</si>
  <si>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</si>
  <si>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</si>
  <si>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</si>
  <si>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</si>
  <si>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</si>
  <si>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</si>
  <si>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</si>
  <si>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</si>
  <si>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</si>
  <si>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</si>
  <si>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</si>
  <si>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</si>
  <si>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</si>
  <si>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</si>
  <si>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</si>
  <si>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</si>
  <si>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</si>
  <si>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</si>
  <si>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</si>
  <si>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</si>
  <si>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</si>
  <si>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</si>
  <si>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</si>
  <si>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</si>
  <si>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</si>
  <si>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</si>
  <si>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</si>
  <si>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</si>
  <si>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</si>
  <si>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</si>
  <si>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</si>
  <si>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</si>
  <si>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</si>
  <si>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</si>
  <si>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</si>
  <si>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</si>
  <si>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</si>
  <si>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</si>
  <si>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</si>
  <si>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</si>
  <si>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</si>
  <si>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</si>
  <si>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</si>
  <si>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</si>
  <si>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</si>
  <si>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</si>
  <si>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</si>
  <si>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</si>
  <si>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MO</t>
    <phoneticPr fontId="8" type="noConversion"/>
  </si>
  <si>
    <t>FO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</si>
  <si>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</si>
  <si>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</si>
  <si>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</si>
  <si>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</si>
  <si>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公開及青年組報名表</t>
    <phoneticPr fontId="9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</si>
  <si>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</si>
  <si>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</si>
  <si>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</si>
  <si>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</si>
  <si>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</si>
  <si>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</si>
  <si>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</si>
  <si>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</si>
  <si>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</si>
  <si>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</si>
  <si>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</si>
  <si>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Auto</t>
    <phoneticPr fontId="8" type="noConversion"/>
  </si>
  <si>
    <t>MD/FO 0.838m
FA 0.838m
FB 0.762m
FC 0.762m
FD 0.762m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</si>
  <si>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</si>
  <si>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</si>
  <si>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</si>
  <si>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</si>
  <si>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</si>
  <si>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</si>
  <si>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</si>
  <si>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</si>
  <si>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</si>
  <si>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</si>
  <si>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</si>
  <si>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</si>
  <si>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</si>
  <si>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</si>
  <si>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</si>
  <si>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</si>
  <si>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</si>
  <si>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</si>
  <si>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</si>
  <si>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</si>
  <si>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</si>
  <si>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</si>
  <si>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</si>
  <si>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</si>
  <si>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</si>
  <si>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>*中文姓名</t>
    <phoneticPr fontId="9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</si>
  <si>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</si>
  <si>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</si>
  <si>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</si>
  <si>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</si>
  <si>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</si>
  <si>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</si>
  <si>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</si>
  <si>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</si>
  <si>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</si>
  <si>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</si>
  <si>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</si>
  <si>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</si>
  <si>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</si>
  <si>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</si>
  <si>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(每人最多只可選報 </t>
    </r>
    <r>
      <rPr>
        <sz val="12"/>
        <color theme="0"/>
        <rFont val="新細明體"/>
        <family val="1"/>
        <charset val="136"/>
        <scheme val="minor"/>
      </rPr>
      <t>3 項</t>
    </r>
    <r>
      <rPr>
        <sz val="10"/>
        <color theme="0"/>
        <rFont val="新細明體"/>
        <family val="1"/>
        <charset val="136"/>
        <scheme val="minor"/>
      </rPr>
      <t>個人項目)</t>
    </r>
    <phoneticPr fontId="8" type="noConversion"/>
  </si>
  <si>
    <r>
      <t xml:space="preserve">          </t>
    </r>
    <r>
      <rPr>
        <b/>
        <sz val="10"/>
        <color rgb="FFFF0000"/>
        <rFont val="新細明體"/>
        <family val="1"/>
        <charset val="136"/>
        <scheme val="minor"/>
      </rPr>
      <t>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</si>
  <si>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新細明體"/>
        <family val="1"/>
        <charset val="136"/>
        <scheme val="minor"/>
      </rPr>
      <t>必需填寫</t>
    </r>
    <phoneticPr fontId="8" type="noConversion"/>
  </si>
  <si>
    <t>是否2022年終香港排名
運動員 HK Ranking Athlete
(Y = Yes)</t>
    <phoneticPr fontId="8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</si>
  <si>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</si>
  <si>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</si>
  <si>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</si>
  <si>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</si>
  <si>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</si>
  <si>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</si>
  <si>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</si>
  <si>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</si>
  <si>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灣仔運動場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</si>
  <si>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</si>
  <si>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</si>
  <si>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</si>
  <si>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</si>
  <si>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</si>
  <si>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</si>
  <si>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Google
Form</t>
    <phoneticPr fontId="8" type="noConversion"/>
  </si>
  <si>
    <r>
      <t xml:space="preserve">越級至公開組
</t>
    </r>
    <r>
      <rPr>
        <sz val="11"/>
        <rFont val="新細明體"/>
        <family val="1"/>
        <charset val="136"/>
      </rPr>
      <t>(個人全部項目)</t>
    </r>
    <r>
      <rPr>
        <sz val="12"/>
        <rFont val="新細明體"/>
        <family val="1"/>
        <charset val="136"/>
        <scheme val="minor"/>
      </rPr>
      <t xml:space="preserve">
"OPEN"</t>
    </r>
    <phoneticPr fontId="8" type="noConversion"/>
  </si>
  <si>
    <t>PDF 版證書
PDF Certificate
(印有全部項目)</t>
    <phoneticPr fontId="9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</si>
  <si>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</si>
  <si>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</si>
  <si>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r>
      <t xml:space="preserve"> (每人最多只可選報</t>
    </r>
    <r>
      <rPr>
        <sz val="14"/>
        <color theme="0"/>
        <rFont val="新細明體"/>
        <family val="1"/>
        <charset val="136"/>
        <scheme val="minor"/>
      </rPr>
      <t>3</t>
    </r>
    <r>
      <rPr>
        <sz val="12"/>
        <color theme="0"/>
        <rFont val="新細明體"/>
        <family val="1"/>
        <charset val="136"/>
        <scheme val="minor"/>
      </rPr>
      <t>個個人項目)</t>
    </r>
    <phoneticPr fontId="8" type="noConversion"/>
  </si>
  <si>
    <t>Persons</t>
    <phoneticPr fontId="8" type="noConversion"/>
  </si>
  <si>
    <t>Event Time</t>
    <phoneticPr fontId="8" type="noConversion"/>
  </si>
  <si>
    <t>公民會會員號碼
(非會員請留空) TCAA
Membership No.</t>
    <phoneticPr fontId="8" type="noConversion"/>
  </si>
  <si>
    <t>Total Track Time (hr)</t>
    <phoneticPr fontId="8" type="noConversion"/>
  </si>
  <si>
    <t>公民會會員號碼
(非會員請留空)
2022/23 TCAA
Membership No.</t>
    <phoneticPr fontId="8" type="noConversion"/>
  </si>
  <si>
    <t>備註</t>
    <phoneticPr fontId="8" type="noConversion"/>
  </si>
  <si>
    <t>BA / GA
BB / GB</t>
    <phoneticPr fontId="8" type="noConversion"/>
  </si>
  <si>
    <t>4x400M</t>
    <phoneticPr fontId="8" type="noConversion"/>
  </si>
  <si>
    <t>2024.01.27 (星期六)</t>
    <phoneticPr fontId="8" type="noConversion"/>
  </si>
  <si>
    <t>2024.02.17 (星期六)</t>
    <phoneticPr fontId="8" type="noConversion"/>
  </si>
  <si>
    <t>2024 公民田徑錦標賽 第1站</t>
    <phoneticPr fontId="9" type="noConversion"/>
  </si>
  <si>
    <t>下載版證書
PDF Cert
(印有全部項目)</t>
    <phoneticPr fontId="9" type="noConversion"/>
  </si>
  <si>
    <t>(請填寫項目名稱)</t>
    <phoneticPr fontId="8" type="noConversion"/>
  </si>
  <si>
    <t>LJ</t>
    <phoneticPr fontId="8" type="noConversion"/>
  </si>
  <si>
    <t>V24</t>
    <phoneticPr fontId="8" type="noConversion"/>
  </si>
  <si>
    <t>ADJ</t>
    <phoneticPr fontId="8" type="noConversion"/>
  </si>
  <si>
    <t xml:space="preserve">      *請連同已存入相應總額之銀行入數紙及 本Excel一併以電郵發送至 tcaaoac@gmail.com 辦理  （戶名：TCAA Ltd  南洋商業銀行 043-487-1-026363-0 /  恆生銀行 390-489276-883 儲蓄戶口）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</si>
</sst>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76" formatCode="_([$$-409]* #,##0.00_);_([$$-409]* \(#,##0.00\);_([$$-409]* &quot;-&quot;??_);_(@_)"/>
    <numFmt numFmtId="177" formatCode="_(&quot;$&quot;* #,##0.00_);_(&quot;$&quot;* \(#,##0.00\);_(&quot;$&quot;* &quot;-&quot;??_);_(@_)"/>
    <numFmt numFmtId="178" formatCode="0_ "/>
    <numFmt numFmtId="179" formatCode="_([$HK$-C04]* #,##0.00_);_([$HK$-C04]* \(#,##0.00\);_([$HK$-C04]* &quot;-&quot;??_);_(@_)"/>
    <numFmt numFmtId="180" formatCode="_(&quot;HK$&quot;* #,##0_);_(&quot;HK$&quot;* \(#,##0\);_(&quot;HK$&quot;* &quot;-&quot;??_);_(@_)"/>
    <numFmt numFmtId="181" formatCode="_([$HK$-C04]* #,##0_);_([$HK$-C04]* \(#,##0\);_([$HK$-C04]* &quot;-&quot;??_);_(@_)"/>
    <numFmt numFmtId="182" formatCode="0_);[Red]\(0\)"/>
    <numFmt numFmtId="183" formatCode="000"/>
    <numFmt numFmtId="184" formatCode="\$#,##0.00_);[Red]\(\$\-#,##0.00\)"/>
    <numFmt numFmtId="185" formatCode="_([$HK$-C04]* #,##0_);_([$HK$-C04]* \(#,##0\);_([$HK$-C04]* &quot;-&quot;_);_(@_)"/>
  </numFmts>
  <fonts count="6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8"/>
      <color rgb="FFFF0000"/>
      <name val="新細明體"/>
      <family val="1"/>
      <charset val="136"/>
      <scheme val="minor"/>
    </font>
    <font>
      <sz val="18"/>
      <color rgb="FF0070C0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新細明體"/>
      <family val="1"/>
      <charset val="136"/>
      <scheme val="minor"/>
    </font>
    <font>
      <sz val="12"/>
      <color rgb="FF5C5C5C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8"/>
      <color rgb="FFFF0000"/>
      <name val="新細明體"/>
      <family val="1"/>
      <charset val="136"/>
      <scheme val="minor"/>
    </font>
    <font>
      <sz val="10"/>
      <color theme="0" tint="-0.249977111117893"/>
      <name val="新細明體"/>
      <family val="1"/>
      <charset val="136"/>
      <scheme val="minor"/>
    </font>
    <font>
      <sz val="18"/>
      <color theme="3" tint="0.3999755851924192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2"/>
      <color rgb="FF006831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theme="0" tint="-0.14999847407452621"/>
      <name val="新細明體"/>
      <family val="1"/>
      <charset val="136"/>
      <scheme val="minor"/>
    </font>
    <font>
      <sz val="14"/>
      <color theme="0"/>
      <name val="新細明體"/>
      <family val="1"/>
      <charset val="136"/>
      <scheme val="minor"/>
    </font>
    <font>
      <sz val="9"/>
      <color rgb="FFEF1D7A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0"/>
      <name val="新細明體"/>
      <family val="1"/>
      <charset val="136"/>
      <scheme val="minor"/>
    </font>
    <font>
      <sz val="8"/>
      <color theme="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0"/>
      <color rgb="FFC00000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0"/>
      <color rgb="FF000000"/>
      <name val="PMingLiU"/>
      <family val="1"/>
      <charset val="136"/>
    </font>
    <font>
      <sz val="12"/>
      <color theme="0"/>
      <name val="新細明體"/>
      <family val="2"/>
      <charset val="136"/>
      <scheme val="minor"/>
    </font>
    <font>
      <sz val="18"/>
      <color rgb="FFC00000"/>
      <name val="新細明體"/>
      <family val="1"/>
      <charset val="136"/>
      <scheme val="minor"/>
    </font>
    <font>
      <sz val="9"/>
      <color rgb="FFC0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rgb="FFC00000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77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77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20" fillId="0" borderId="0"/>
    <xf numFmtId="0" fontId="34" fillId="0" borderId="0"/>
    <xf numFmtId="0" fontId="51" fillId="0" borderId="0" applyNumberFormat="0" applyFill="0" applyBorder="0" applyAlignment="0" applyProtection="0"/>
  </cellStyleXfs>
  <cellXfs count="375">
    <xf numFmtId="0" fontId="0" fillId="0" borderId="0" xfId="0"/>
    <xf numFmtId="0" fontId="7" fillId="0" borderId="0" xfId="1" applyFont="1" applyAlignment="1">
      <alignment horizontal="center" vertical="center"/>
    </xf>
    <xf numFmtId="176" fontId="15" fillId="4" borderId="0" xfId="73" applyNumberFormat="1" applyFont="1" applyFill="1" applyBorder="1" applyAlignment="1" applyProtection="1">
      <alignment vertical="top"/>
    </xf>
    <xf numFmtId="178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80" fontId="10" fillId="5" borderId="0" xfId="73" applyNumberFormat="1" applyFont="1" applyFill="1" applyBorder="1" applyAlignment="1" applyProtection="1">
      <alignment horizontal="center" vertical="center"/>
    </xf>
    <xf numFmtId="180" fontId="7" fillId="5" borderId="0" xfId="73" applyNumberFormat="1" applyFont="1" applyFill="1" applyBorder="1" applyAlignment="1" applyProtection="1">
      <alignment horizontal="center" vertical="center"/>
    </xf>
    <xf numFmtId="180" fontId="27" fillId="5" borderId="0" xfId="73" applyNumberFormat="1" applyFont="1" applyFill="1" applyBorder="1" applyAlignment="1" applyProtection="1">
      <alignment horizontal="center" vertical="center" shrinkToFit="1"/>
    </xf>
    <xf numFmtId="180" fontId="12" fillId="5" borderId="0" xfId="73" applyNumberFormat="1" applyFont="1" applyFill="1" applyBorder="1" applyAlignment="1" applyProtection="1">
      <alignment horizontal="center" vertical="center" shrinkToFit="1"/>
    </xf>
    <xf numFmtId="180" fontId="14" fillId="5" borderId="0" xfId="73" applyNumberFormat="1" applyFont="1" applyFill="1" applyBorder="1" applyAlignment="1" applyProtection="1">
      <alignment horizontal="center" vertical="center"/>
    </xf>
    <xf numFmtId="180" fontId="7" fillId="0" borderId="0" xfId="73" applyNumberFormat="1" applyFont="1" applyFill="1" applyAlignment="1" applyProtection="1">
      <alignment horizontal="center" vertical="center"/>
    </xf>
    <xf numFmtId="178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7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78" fontId="15" fillId="5" borderId="0" xfId="129" applyNumberFormat="1" applyFont="1" applyFill="1" applyBorder="1" applyAlignment="1" applyProtection="1">
      <alignment horizontal="center" vertical="center" wrapText="1"/>
    </xf>
    <xf numFmtId="178" fontId="7" fillId="5" borderId="0" xfId="129" applyNumberFormat="1" applyFont="1" applyFill="1" applyBorder="1" applyAlignment="1" applyProtection="1">
      <alignment horizontal="center" vertical="center"/>
    </xf>
    <xf numFmtId="178" fontId="7" fillId="5" borderId="1" xfId="129" applyNumberFormat="1" applyFont="1" applyFill="1" applyBorder="1" applyAlignment="1" applyProtection="1">
      <alignment horizontal="center" vertical="center"/>
    </xf>
    <xf numFmtId="180" fontId="7" fillId="5" borderId="0" xfId="73" applyNumberFormat="1" applyFont="1" applyFill="1" applyAlignment="1" applyProtection="1">
      <alignment horizontal="center" vertical="center"/>
    </xf>
    <xf numFmtId="180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3" fillId="5" borderId="0" xfId="73" applyFont="1" applyFill="1" applyBorder="1" applyAlignment="1" applyProtection="1">
      <alignment horizontal="center" vertical="center"/>
    </xf>
    <xf numFmtId="180" fontId="10" fillId="4" borderId="0" xfId="73" applyNumberFormat="1" applyFont="1" applyFill="1" applyBorder="1" applyAlignment="1" applyProtection="1">
      <alignment horizontal="center" vertical="center"/>
    </xf>
    <xf numFmtId="0" fontId="10" fillId="4" borderId="0" xfId="73" applyNumberFormat="1" applyFont="1" applyFill="1" applyBorder="1" applyAlignment="1" applyProtection="1">
      <alignment horizontal="center" vertical="center"/>
    </xf>
    <xf numFmtId="178" fontId="27" fillId="5" borderId="0" xfId="129" applyNumberFormat="1" applyFont="1" applyFill="1" applyAlignment="1" applyProtection="1">
      <alignment horizontal="center" vertical="center"/>
    </xf>
    <xf numFmtId="0" fontId="48" fillId="0" borderId="0" xfId="1" applyFont="1" applyAlignment="1" applyProtection="1">
      <alignment horizontal="center" vertical="center"/>
      <protection locked="0"/>
    </xf>
    <xf numFmtId="0" fontId="7" fillId="5" borderId="0" xfId="1" applyFont="1" applyFill="1" applyAlignment="1">
      <alignment horizontal="center" vertical="center" shrinkToFit="1"/>
    </xf>
    <xf numFmtId="0" fontId="37" fillId="0" borderId="0" xfId="1" applyFont="1" applyAlignment="1" applyProtection="1">
      <alignment horizontal="center" vertical="center"/>
      <protection locked="0"/>
    </xf>
    <xf numFmtId="181" fontId="7" fillId="5" borderId="0" xfId="73" applyNumberFormat="1" applyFont="1" applyFill="1" applyAlignment="1" applyProtection="1">
      <alignment vertical="center"/>
    </xf>
    <xf numFmtId="181" fontId="10" fillId="5" borderId="0" xfId="73" applyNumberFormat="1" applyFont="1" applyFill="1" applyAlignment="1" applyProtection="1">
      <alignment vertical="center"/>
    </xf>
    <xf numFmtId="181" fontId="10" fillId="4" borderId="0" xfId="73" applyNumberFormat="1" applyFont="1" applyFill="1" applyAlignment="1" applyProtection="1">
      <alignment vertical="center"/>
    </xf>
    <xf numFmtId="181" fontId="7" fillId="4" borderId="0" xfId="73" applyNumberFormat="1" applyFont="1" applyFill="1" applyAlignment="1" applyProtection="1">
      <alignment horizontal="center" vertical="center"/>
    </xf>
    <xf numFmtId="181" fontId="14" fillId="5" borderId="0" xfId="73" applyNumberFormat="1" applyFont="1" applyFill="1" applyAlignment="1" applyProtection="1">
      <alignment horizontal="center" vertical="center"/>
    </xf>
    <xf numFmtId="181" fontId="7" fillId="0" borderId="0" xfId="73" applyNumberFormat="1" applyFont="1" applyAlignment="1" applyProtection="1">
      <alignment vertical="center"/>
    </xf>
    <xf numFmtId="178" fontId="10" fillId="6" borderId="0" xfId="129" applyNumberFormat="1" applyFont="1" applyFill="1" applyAlignment="1" applyProtection="1">
      <alignment horizontal="center" vertical="center"/>
    </xf>
    <xf numFmtId="178" fontId="22" fillId="6" borderId="0" xfId="129" applyNumberFormat="1" applyFont="1" applyFill="1" applyBorder="1" applyAlignment="1" applyProtection="1">
      <alignment horizontal="center" vertical="center"/>
    </xf>
    <xf numFmtId="178" fontId="15" fillId="6" borderId="0" xfId="129" applyNumberFormat="1" applyFont="1" applyFill="1" applyBorder="1" applyAlignment="1" applyProtection="1">
      <alignment horizontal="center" vertical="center" wrapText="1"/>
    </xf>
    <xf numFmtId="176" fontId="15" fillId="6" borderId="0" xfId="73" applyNumberFormat="1" applyFont="1" applyFill="1" applyBorder="1" applyAlignment="1" applyProtection="1">
      <alignment vertical="center"/>
    </xf>
    <xf numFmtId="178" fontId="55" fillId="5" borderId="0" xfId="129" applyNumberFormat="1" applyFont="1" applyFill="1" applyBorder="1" applyAlignment="1" applyProtection="1">
      <alignment horizontal="center" vertical="center"/>
    </xf>
    <xf numFmtId="44" fontId="55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80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184" fontId="14" fillId="5" borderId="0" xfId="4" applyNumberFormat="1" applyFont="1" applyFill="1" applyAlignment="1">
      <alignment horizontal="center"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1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30" fillId="5" borderId="0" xfId="4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27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80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2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8" fontId="12" fillId="5" borderId="0" xfId="4" applyNumberFormat="1" applyFont="1" applyFill="1" applyAlignment="1">
      <alignment horizontal="left" vertical="center" shrinkToFit="1"/>
    </xf>
    <xf numFmtId="180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0" fontId="10" fillId="5" borderId="0" xfId="1" applyFont="1" applyFill="1">
      <alignment vertical="center"/>
    </xf>
    <xf numFmtId="0" fontId="10" fillId="4" borderId="0" xfId="4" applyFont="1" applyFill="1">
      <alignment vertical="center"/>
    </xf>
    <xf numFmtId="0" fontId="10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4" borderId="0" xfId="1" applyFont="1" applyFill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6" fillId="4" borderId="12" xfId="4" applyFill="1" applyBorder="1">
      <alignment vertical="center"/>
    </xf>
    <xf numFmtId="0" fontId="44" fillId="4" borderId="12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44" fontId="10" fillId="4" borderId="0" xfId="4" applyNumberFormat="1" applyFont="1" applyFill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80" fontId="10" fillId="4" borderId="0" xfId="4" applyNumberFormat="1" applyFont="1" applyFill="1" applyAlignment="1">
      <alignment horizontal="center" vertical="center"/>
    </xf>
    <xf numFmtId="8" fontId="10" fillId="4" borderId="0" xfId="4" applyNumberFormat="1" applyFont="1" applyFill="1">
      <alignment vertical="center"/>
    </xf>
    <xf numFmtId="0" fontId="8" fillId="4" borderId="0" xfId="1" applyFont="1" applyFill="1">
      <alignment vertical="center"/>
    </xf>
    <xf numFmtId="0" fontId="14" fillId="4" borderId="2" xfId="4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3" xfId="4" applyFont="1" applyFill="1" applyBorder="1" applyAlignment="1">
      <alignment horizontal="center"/>
    </xf>
    <xf numFmtId="0" fontId="8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41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8" fontId="7" fillId="4" borderId="0" xfId="4" applyNumberFormat="1" applyFont="1" applyFill="1" applyAlignment="1"/>
    <xf numFmtId="0" fontId="7" fillId="0" borderId="0" xfId="4" applyFont="1" applyAlignment="1"/>
    <xf numFmtId="0" fontId="36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80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181" fontId="12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horizontal="center" vertical="center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7" fillId="5" borderId="0" xfId="4" applyNumberFormat="1" applyFont="1" applyFill="1" applyAlignment="1">
      <alignment horizontal="left" vertical="center" shrinkToFit="1"/>
    </xf>
    <xf numFmtId="180" fontId="27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5" fillId="5" borderId="0" xfId="4" applyFont="1" applyFill="1" applyAlignment="1">
      <alignment horizontal="left" vertical="center" shrinkToFit="1"/>
    </xf>
    <xf numFmtId="8" fontId="7" fillId="5" borderId="0" xfId="4" applyNumberFormat="1" applyFont="1" applyFill="1" applyAlignment="1">
      <alignment horizontal="left" vertical="center" shrinkToFit="1"/>
    </xf>
    <xf numFmtId="6" fontId="7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vertical="center" wrapText="1"/>
    </xf>
    <xf numFmtId="0" fontId="27" fillId="5" borderId="0" xfId="4" applyFont="1" applyFill="1" applyAlignment="1">
      <alignment horizontal="center" vertical="center" shrinkToFit="1"/>
    </xf>
    <xf numFmtId="0" fontId="27" fillId="5" borderId="0" xfId="4" applyFont="1" applyFill="1" applyAlignment="1">
      <alignment horizontal="center" vertical="center" wrapText="1" shrinkToFit="1"/>
    </xf>
    <xf numFmtId="0" fontId="27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180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81" fontId="12" fillId="5" borderId="0" xfId="4" applyNumberFormat="1" applyFont="1" applyFill="1" applyAlignment="1">
      <alignment horizontal="center" vertical="center" shrinkToFit="1"/>
    </xf>
    <xf numFmtId="8" fontId="7" fillId="5" borderId="0" xfId="4" applyNumberFormat="1" applyFont="1" applyFill="1" applyAlignment="1">
      <alignment horizontal="center" vertical="center"/>
    </xf>
    <xf numFmtId="183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80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184" fontId="14" fillId="0" borderId="0" xfId="4" applyNumberFormat="1" applyFont="1" applyAlignment="1">
      <alignment horizontal="center" vertical="center"/>
    </xf>
    <xf numFmtId="8" fontId="14" fillId="5" borderId="0" xfId="4" applyNumberFormat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80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0" fontId="7" fillId="0" borderId="0" xfId="1" applyFont="1">
      <alignment vertical="center"/>
    </xf>
    <xf numFmtId="0" fontId="29" fillId="5" borderId="0" xfId="1" applyFont="1" applyFill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7" fillId="5" borderId="0" xfId="1" applyFont="1" applyFill="1" applyAlignment="1">
      <alignment horizontal="center" vertical="center"/>
    </xf>
    <xf numFmtId="178" fontId="7" fillId="5" borderId="0" xfId="1" applyNumberFormat="1" applyFont="1" applyFill="1" applyAlignment="1">
      <alignment horizontal="center" vertical="center"/>
    </xf>
    <xf numFmtId="178" fontId="7" fillId="5" borderId="10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78" fontId="7" fillId="5" borderId="2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6" fillId="5" borderId="0" xfId="1" applyFont="1" applyFill="1">
      <alignment vertical="center"/>
    </xf>
    <xf numFmtId="0" fontId="10" fillId="5" borderId="0" xfId="1" applyFont="1" applyFill="1" applyAlignment="1">
      <alignment horizontal="center" vertical="center"/>
    </xf>
    <xf numFmtId="0" fontId="18" fillId="5" borderId="0" xfId="1" applyFont="1" applyFill="1">
      <alignment vertical="center"/>
    </xf>
    <xf numFmtId="0" fontId="17" fillId="5" borderId="0" xfId="1" applyFont="1" applyFill="1" applyAlignment="1">
      <alignment horizontal="center" vertical="center"/>
    </xf>
    <xf numFmtId="0" fontId="29" fillId="5" borderId="0" xfId="1" applyFont="1" applyFill="1">
      <alignment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178" fontId="7" fillId="5" borderId="4" xfId="1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0" fillId="6" borderId="0" xfId="1" applyFont="1" applyFill="1">
      <alignment vertical="center"/>
    </xf>
    <xf numFmtId="0" fontId="7" fillId="6" borderId="0" xfId="1" applyFont="1" applyFill="1" applyAlignment="1">
      <alignment horizontal="center" vertical="center"/>
    </xf>
    <xf numFmtId="0" fontId="10" fillId="6" borderId="10" xfId="1" applyFont="1" applyFill="1" applyBorder="1">
      <alignment vertical="center"/>
    </xf>
    <xf numFmtId="0" fontId="10" fillId="6" borderId="12" xfId="1" applyFont="1" applyFill="1" applyBorder="1">
      <alignment vertical="center"/>
    </xf>
    <xf numFmtId="0" fontId="10" fillId="6" borderId="12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45" fillId="6" borderId="12" xfId="1" applyFont="1" applyFill="1" applyBorder="1" applyAlignment="1">
      <alignment horizontal="center" vertical="center"/>
    </xf>
    <xf numFmtId="0" fontId="27" fillId="6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50" fillId="6" borderId="13" xfId="1" applyFont="1" applyFill="1" applyBorder="1" applyAlignment="1">
      <alignment vertical="center" wrapText="1"/>
    </xf>
    <xf numFmtId="0" fontId="17" fillId="6" borderId="0" xfId="1" applyFont="1" applyFill="1" applyAlignment="1">
      <alignment horizontal="center" vertical="center"/>
    </xf>
    <xf numFmtId="0" fontId="29" fillId="6" borderId="0" xfId="1" applyFont="1" applyFill="1">
      <alignment vertical="center"/>
    </xf>
    <xf numFmtId="44" fontId="10" fillId="6" borderId="0" xfId="1" applyNumberFormat="1" applyFont="1" applyFill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42" fontId="10" fillId="6" borderId="0" xfId="1" applyNumberFormat="1" applyFont="1" applyFill="1" applyAlignment="1">
      <alignment horizontal="center" vertical="center"/>
    </xf>
    <xf numFmtId="0" fontId="22" fillId="6" borderId="0" xfId="1" applyFont="1" applyFill="1">
      <alignment vertical="center"/>
    </xf>
    <xf numFmtId="0" fontId="22" fillId="6" borderId="0" xfId="1" applyFont="1" applyFill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44" fillId="6" borderId="3" xfId="1" applyFont="1" applyFill="1" applyBorder="1" applyAlignment="1">
      <alignment horizontal="center" vertical="center"/>
    </xf>
    <xf numFmtId="0" fontId="53" fillId="6" borderId="15" xfId="1" applyFont="1" applyFill="1" applyBorder="1" applyAlignment="1">
      <alignment horizontal="center" vertical="center"/>
    </xf>
    <xf numFmtId="0" fontId="53" fillId="6" borderId="3" xfId="1" applyFont="1" applyFill="1" applyBorder="1" applyAlignment="1">
      <alignment horizontal="center" vertical="center"/>
    </xf>
    <xf numFmtId="176" fontId="22" fillId="6" borderId="0" xfId="1" applyNumberFormat="1" applyFont="1" applyFill="1" applyAlignment="1">
      <alignment horizontal="center" vertical="center"/>
    </xf>
    <xf numFmtId="0" fontId="38" fillId="6" borderId="0" xfId="1" applyFont="1" applyFill="1">
      <alignment vertical="center"/>
    </xf>
    <xf numFmtId="44" fontId="22" fillId="6" borderId="0" xfId="1" applyNumberFormat="1" applyFont="1" applyFill="1" applyAlignment="1">
      <alignment horizontal="center" vertical="center"/>
    </xf>
    <xf numFmtId="42" fontId="22" fillId="6" borderId="0" xfId="1" applyNumberFormat="1" applyFont="1" applyFill="1" applyAlignment="1">
      <alignment horizontal="center" vertical="center"/>
    </xf>
    <xf numFmtId="0" fontId="22" fillId="0" borderId="0" xfId="1" applyFont="1">
      <alignment vertical="center"/>
    </xf>
    <xf numFmtId="0" fontId="15" fillId="6" borderId="0" xfId="1" applyFont="1" applyFill="1" applyAlignment="1">
      <alignment vertical="center" wrapText="1"/>
    </xf>
    <xf numFmtId="0" fontId="15" fillId="6" borderId="0" xfId="1" applyFont="1" applyFill="1" applyAlignment="1">
      <alignment horizontal="center" vertical="center" wrapText="1"/>
    </xf>
    <xf numFmtId="42" fontId="16" fillId="6" borderId="0" xfId="1" applyNumberFormat="1" applyFont="1" applyFill="1" applyAlignment="1">
      <alignment horizontal="left" vertical="center"/>
    </xf>
    <xf numFmtId="42" fontId="15" fillId="6" borderId="0" xfId="1" applyNumberFormat="1" applyFont="1" applyFill="1">
      <alignment vertical="center"/>
    </xf>
    <xf numFmtId="0" fontId="42" fillId="6" borderId="0" xfId="1" applyFont="1" applyFill="1">
      <alignment vertical="center"/>
    </xf>
    <xf numFmtId="0" fontId="17" fillId="6" borderId="0" xfId="1" applyFont="1" applyFill="1" applyAlignment="1">
      <alignment horizontal="center" vertical="center" wrapText="1"/>
    </xf>
    <xf numFmtId="0" fontId="54" fillId="6" borderId="4" xfId="1" applyFont="1" applyFill="1" applyBorder="1" applyAlignment="1">
      <alignment horizontal="center" vertical="top" wrapText="1" shrinkToFit="1"/>
    </xf>
    <xf numFmtId="0" fontId="54" fillId="6" borderId="5" xfId="1" applyFont="1" applyFill="1" applyBorder="1" applyAlignment="1">
      <alignment horizontal="center" vertical="top" wrapText="1" shrinkToFit="1"/>
    </xf>
    <xf numFmtId="0" fontId="54" fillId="6" borderId="5" xfId="1" applyFont="1" applyFill="1" applyBorder="1" applyAlignment="1">
      <alignment horizontal="center" vertical="top" wrapText="1"/>
    </xf>
    <xf numFmtId="0" fontId="54" fillId="6" borderId="6" xfId="1" applyFont="1" applyFill="1" applyBorder="1" applyAlignment="1">
      <alignment horizontal="center" vertical="top" wrapText="1" shrinkToFit="1"/>
    </xf>
    <xf numFmtId="0" fontId="54" fillId="6" borderId="14" xfId="1" applyFont="1" applyFill="1" applyBorder="1" applyAlignment="1">
      <alignment horizontal="center" vertical="top" wrapText="1"/>
    </xf>
    <xf numFmtId="0" fontId="54" fillId="6" borderId="6" xfId="1" applyFont="1" applyFill="1" applyBorder="1" applyAlignment="1">
      <alignment horizontal="center" vertical="top" wrapText="1"/>
    </xf>
    <xf numFmtId="0" fontId="7" fillId="6" borderId="0" xfId="4" applyFont="1" applyFill="1" applyAlignment="1">
      <alignment horizontal="center" vertical="center" wrapText="1"/>
    </xf>
    <xf numFmtId="0" fontId="39" fillId="6" borderId="0" xfId="1" applyFont="1" applyFill="1" applyAlignment="1">
      <alignment vertical="center" wrapText="1"/>
    </xf>
    <xf numFmtId="44" fontId="14" fillId="6" borderId="0" xfId="4" applyNumberFormat="1" applyFont="1" applyFill="1" applyAlignment="1">
      <alignment horizontal="center" vertical="center"/>
    </xf>
    <xf numFmtId="0" fontId="7" fillId="6" borderId="0" xfId="1" applyFont="1" applyFill="1" applyAlignment="1">
      <alignment horizontal="center" vertical="center" wrapText="1"/>
    </xf>
    <xf numFmtId="0" fontId="15" fillId="6" borderId="0" xfId="1" applyFont="1" applyFill="1">
      <alignment vertical="center"/>
    </xf>
    <xf numFmtId="0" fontId="28" fillId="6" borderId="0" xfId="1" applyFont="1" applyFill="1" applyAlignment="1">
      <alignment horizontal="left" vertical="center"/>
    </xf>
    <xf numFmtId="42" fontId="27" fillId="6" borderId="0" xfId="1" applyNumberFormat="1" applyFont="1" applyFill="1" applyAlignment="1">
      <alignment horizontal="center" vertical="center" shrinkToFit="1"/>
    </xf>
    <xf numFmtId="0" fontId="40" fillId="6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vertical="center" wrapText="1"/>
    </xf>
    <xf numFmtId="0" fontId="15" fillId="6" borderId="0" xfId="1" applyFont="1" applyFill="1" applyAlignment="1">
      <alignment wrapText="1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6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39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7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79" fontId="7" fillId="5" borderId="0" xfId="1" applyNumberFormat="1" applyFont="1" applyFill="1" applyAlignment="1">
      <alignment vertical="center" wrapText="1"/>
    </xf>
    <xf numFmtId="8" fontId="37" fillId="5" borderId="0" xfId="1" applyNumberFormat="1" applyFont="1" applyFill="1" applyAlignment="1">
      <alignment horizontal="left" vertical="center"/>
    </xf>
    <xf numFmtId="42" fontId="27" fillId="5" borderId="0" xfId="1" applyNumberFormat="1" applyFont="1" applyFill="1" applyAlignment="1">
      <alignment vertical="center" shrinkToFit="1"/>
    </xf>
    <xf numFmtId="0" fontId="28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27" fillId="5" borderId="1" xfId="1" applyFont="1" applyFill="1" applyBorder="1">
      <alignment vertical="center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7" fillId="5" borderId="1" xfId="1" applyNumberFormat="1" applyFont="1" applyFill="1" applyBorder="1" applyAlignment="1">
      <alignment horizontal="left" vertical="center"/>
    </xf>
    <xf numFmtId="42" fontId="27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3" fillId="5" borderId="0" xfId="1" applyFont="1" applyFill="1" applyAlignment="1">
      <alignment horizontal="center" vertical="center" shrinkToFit="1"/>
    </xf>
    <xf numFmtId="0" fontId="27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3" fillId="5" borderId="0" xfId="1" applyNumberFormat="1" applyFont="1" applyFill="1" applyAlignment="1">
      <alignment horizontal="center" vertical="center" wrapText="1" shrinkToFit="1"/>
    </xf>
    <xf numFmtId="42" fontId="43" fillId="5" borderId="0" xfId="1" applyNumberFormat="1" applyFont="1" applyFill="1" applyAlignment="1">
      <alignment horizontal="center" vertical="center" shrinkToFit="1"/>
    </xf>
    <xf numFmtId="0" fontId="43" fillId="5" borderId="0" xfId="1" applyFont="1" applyFill="1" applyAlignment="1">
      <alignment horizontal="center" vertical="center" wrapText="1" shrinkToFit="1"/>
    </xf>
    <xf numFmtId="49" fontId="7" fillId="5" borderId="0" xfId="1" applyNumberFormat="1" applyFont="1" applyFill="1" applyAlignment="1">
      <alignment horizontal="center" vertical="center" wrapText="1"/>
    </xf>
    <xf numFmtId="0" fontId="55" fillId="5" borderId="0" xfId="1" applyFont="1" applyFill="1" applyAlignment="1">
      <alignment horizontal="center" vertical="center"/>
    </xf>
    <xf numFmtId="0" fontId="55" fillId="5" borderId="0" xfId="1" applyFont="1" applyFill="1" applyAlignment="1">
      <alignment horizontal="center" vertical="center" shrinkToFit="1"/>
    </xf>
    <xf numFmtId="0" fontId="56" fillId="5" borderId="0" xfId="1" applyFont="1" applyFill="1" applyAlignment="1">
      <alignment horizontal="center" vertical="center"/>
    </xf>
    <xf numFmtId="0" fontId="55" fillId="5" borderId="0" xfId="1" applyFont="1" applyFill="1" applyAlignment="1">
      <alignment horizontal="center" vertical="center" wrapText="1" shrinkToFit="1"/>
    </xf>
    <xf numFmtId="6" fontId="55" fillId="5" borderId="0" xfId="1" applyNumberFormat="1" applyFont="1" applyFill="1" applyAlignment="1">
      <alignment horizontal="center" vertical="center" wrapText="1" shrinkToFit="1"/>
    </xf>
    <xf numFmtId="42" fontId="55" fillId="5" borderId="0" xfId="1" applyNumberFormat="1" applyFont="1" applyFill="1" applyAlignment="1">
      <alignment horizontal="center" vertical="center"/>
    </xf>
    <xf numFmtId="0" fontId="55" fillId="0" borderId="0" xfId="1" applyFont="1" applyAlignment="1">
      <alignment horizontal="center" vertical="center"/>
    </xf>
    <xf numFmtId="183" fontId="14" fillId="5" borderId="0" xfId="1" applyNumberFormat="1" applyFont="1" applyFill="1" applyAlignment="1">
      <alignment horizontal="center" vertical="center"/>
    </xf>
    <xf numFmtId="182" fontId="1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0" fontId="27" fillId="0" borderId="0" xfId="1" applyFont="1">
      <alignment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0" fontId="45" fillId="6" borderId="0" xfId="1" applyFont="1" applyFill="1">
      <alignment vertical="center"/>
    </xf>
    <xf numFmtId="49" fontId="10" fillId="6" borderId="0" xfId="1" applyNumberFormat="1" applyFont="1" applyFill="1" applyAlignment="1">
      <alignment horizontal="left" vertical="center"/>
    </xf>
    <xf numFmtId="49" fontId="22" fillId="6" borderId="0" xfId="1" applyNumberFormat="1" applyFont="1" applyFill="1" applyAlignment="1">
      <alignment horizontal="left" vertical="center"/>
    </xf>
    <xf numFmtId="0" fontId="22" fillId="5" borderId="0" xfId="1" applyFont="1" applyFill="1">
      <alignment vertical="center"/>
    </xf>
    <xf numFmtId="49" fontId="15" fillId="6" borderId="0" xfId="1" applyNumberFormat="1" applyFont="1" applyFill="1" applyAlignment="1">
      <alignment horizontal="left" vertical="center" wrapText="1"/>
    </xf>
    <xf numFmtId="49" fontId="15" fillId="5" borderId="0" xfId="1" applyNumberFormat="1" applyFont="1" applyFill="1" applyAlignment="1">
      <alignment horizontal="left" vertical="center" wrapText="1"/>
    </xf>
    <xf numFmtId="0" fontId="7" fillId="7" borderId="0" xfId="1" applyFont="1" applyFill="1" applyAlignment="1">
      <alignment horizontal="center" vertical="center" wrapText="1" shrinkToFit="1"/>
    </xf>
    <xf numFmtId="0" fontId="19" fillId="7" borderId="0" xfId="1" applyFont="1" applyFill="1" applyAlignment="1">
      <alignment horizontal="right" vertical="center"/>
    </xf>
    <xf numFmtId="0" fontId="7" fillId="7" borderId="0" xfId="1" applyFont="1" applyFill="1" applyAlignment="1">
      <alignment horizontal="center" vertical="center" shrinkToFit="1"/>
    </xf>
    <xf numFmtId="0" fontId="7" fillId="7" borderId="16" xfId="1" applyFont="1" applyFill="1" applyBorder="1" applyAlignment="1">
      <alignment horizontal="center" vertical="center" wrapText="1" shrinkToFit="1"/>
    </xf>
    <xf numFmtId="0" fontId="19" fillId="7" borderId="17" xfId="1" applyFont="1" applyFill="1" applyBorder="1" applyAlignment="1">
      <alignment horizontal="right" vertical="center"/>
    </xf>
    <xf numFmtId="2" fontId="7" fillId="7" borderId="18" xfId="1" applyNumberFormat="1" applyFont="1" applyFill="1" applyBorder="1" applyAlignment="1">
      <alignment horizontal="center" vertical="center" shrinkToFit="1"/>
    </xf>
    <xf numFmtId="2" fontId="7" fillId="7" borderId="1" xfId="1" applyNumberFormat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center" vertical="center" shrinkToFit="1"/>
    </xf>
    <xf numFmtId="49" fontId="7" fillId="5" borderId="1" xfId="1" applyNumberFormat="1" applyFont="1" applyFill="1" applyBorder="1" applyAlignment="1">
      <alignment horizontal="left" vertical="center"/>
    </xf>
    <xf numFmtId="0" fontId="51" fillId="5" borderId="0" xfId="136" applyFill="1" applyAlignment="1" applyProtection="1">
      <alignment horizontal="center" vertical="center" wrapText="1" shrinkToFit="1"/>
    </xf>
    <xf numFmtId="49" fontId="55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0" xfId="1" applyFont="1" applyAlignment="1" applyProtection="1">
      <alignment horizontal="center" vertical="center"/>
      <protection locked="0"/>
    </xf>
    <xf numFmtId="0" fontId="58" fillId="0" borderId="0" xfId="136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left" vertical="center"/>
    </xf>
    <xf numFmtId="42" fontId="37" fillId="5" borderId="0" xfId="1" applyNumberFormat="1" applyFont="1" applyFill="1" applyAlignment="1">
      <alignment horizontal="center" vertical="center"/>
    </xf>
    <xf numFmtId="178" fontId="14" fillId="5" borderId="0" xfId="129" applyNumberFormat="1" applyFont="1" applyFill="1" applyAlignment="1" applyProtection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4" fontId="14" fillId="5" borderId="0" xfId="1" applyNumberFormat="1" applyFont="1" applyFill="1" applyAlignment="1">
      <alignment horizontal="center" vertical="center" shrinkToFit="1"/>
    </xf>
    <xf numFmtId="49" fontId="7" fillId="0" borderId="0" xfId="1" applyNumberFormat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9" fillId="4" borderId="0" xfId="0" applyFont="1" applyFill="1" applyAlignment="1">
      <alignment vertical="center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10" borderId="0" xfId="1" applyFont="1" applyFill="1" applyAlignment="1">
      <alignment horizontal="center" vertical="top" shrinkToFit="1"/>
    </xf>
    <xf numFmtId="2" fontId="7" fillId="10" borderId="0" xfId="1" applyNumberFormat="1" applyFont="1" applyFill="1" applyAlignment="1">
      <alignment horizontal="center" vertical="top" shrinkToFit="1"/>
    </xf>
    <xf numFmtId="0" fontId="14" fillId="0" borderId="0" xfId="129" applyNumberFormat="1" applyFont="1" applyFill="1" applyAlignment="1" applyProtection="1">
      <alignment horizontal="center" vertical="center"/>
    </xf>
    <xf numFmtId="0" fontId="14" fillId="5" borderId="0" xfId="4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7" fillId="5" borderId="0" xfId="4" applyFont="1" applyFill="1" applyAlignment="1">
      <alignment horizontal="center" vertical="center"/>
    </xf>
    <xf numFmtId="183" fontId="37" fillId="5" borderId="0" xfId="4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7" fillId="0" borderId="0" xfId="4" applyFont="1" applyAlignment="1" applyProtection="1">
      <alignment horizontal="center" vertical="center"/>
      <protection locked="0"/>
    </xf>
    <xf numFmtId="180" fontId="37" fillId="5" borderId="0" xfId="73" applyNumberFormat="1" applyFont="1" applyFill="1" applyBorder="1" applyAlignment="1" applyProtection="1">
      <alignment horizontal="center" vertical="center"/>
    </xf>
    <xf numFmtId="0" fontId="37" fillId="5" borderId="0" xfId="73" applyNumberFormat="1" applyFont="1" applyFill="1" applyBorder="1" applyAlignment="1" applyProtection="1">
      <alignment horizontal="center" vertical="center"/>
    </xf>
    <xf numFmtId="184" fontId="37" fillId="0" borderId="0" xfId="4" applyNumberFormat="1" applyFont="1" applyAlignment="1">
      <alignment horizontal="center" vertical="center"/>
    </xf>
    <xf numFmtId="181" fontId="37" fillId="5" borderId="0" xfId="73" applyNumberFormat="1" applyFont="1" applyFill="1" applyAlignment="1" applyProtection="1">
      <alignment horizontal="center" vertical="center"/>
    </xf>
    <xf numFmtId="8" fontId="37" fillId="5" borderId="0" xfId="4" applyNumberFormat="1" applyFont="1" applyFill="1" applyAlignment="1">
      <alignment horizontal="center" vertical="center"/>
    </xf>
    <xf numFmtId="0" fontId="37" fillId="5" borderId="0" xfId="4" applyFont="1" applyFill="1" applyAlignment="1" applyProtection="1">
      <alignment horizontal="center" vertical="center"/>
      <protection locked="0"/>
    </xf>
    <xf numFmtId="0" fontId="37" fillId="0" borderId="0" xfId="4" applyFont="1" applyAlignment="1">
      <alignment horizontal="center" vertical="center"/>
    </xf>
    <xf numFmtId="0" fontId="14" fillId="5" borderId="0" xfId="4" applyFont="1" applyFill="1" applyAlignment="1" applyProtection="1">
      <alignment horizontal="center" vertical="center" wrapText="1"/>
      <protection locked="0"/>
    </xf>
    <xf numFmtId="0" fontId="7" fillId="5" borderId="0" xfId="4" applyFont="1" applyFill="1" applyAlignment="1"/>
    <xf numFmtId="0" fontId="5" fillId="5" borderId="0" xfId="0" applyFont="1" applyFill="1" applyAlignment="1">
      <alignment horizontal="center" vertical="center"/>
    </xf>
    <xf numFmtId="0" fontId="55" fillId="5" borderId="0" xfId="4" applyFont="1" applyFill="1" applyAlignment="1">
      <alignment horizontal="center" vertical="center"/>
    </xf>
    <xf numFmtId="0" fontId="60" fillId="5" borderId="0" xfId="4" applyFont="1" applyFill="1" applyAlignment="1">
      <alignment horizontal="center" vertical="center"/>
    </xf>
    <xf numFmtId="0" fontId="60" fillId="4" borderId="0" xfId="4" applyFont="1" applyFill="1" applyAlignment="1">
      <alignment horizontal="center" vertical="center"/>
    </xf>
    <xf numFmtId="0" fontId="61" fillId="4" borderId="0" xfId="4" applyFont="1" applyFill="1" applyAlignment="1">
      <alignment horizontal="center"/>
    </xf>
    <xf numFmtId="0" fontId="55" fillId="4" borderId="0" xfId="4" applyFont="1" applyFill="1" applyAlignment="1">
      <alignment horizontal="center" wrapText="1"/>
    </xf>
    <xf numFmtId="0" fontId="55" fillId="5" borderId="0" xfId="4" applyFont="1" applyFill="1">
      <alignment vertical="center"/>
    </xf>
    <xf numFmtId="0" fontId="55" fillId="4" borderId="0" xfId="1" applyFont="1" applyFill="1" applyAlignment="1">
      <alignment horizontal="center" vertical="top" shrinkToFit="1"/>
    </xf>
    <xf numFmtId="0" fontId="55" fillId="5" borderId="0" xfId="4" applyFont="1" applyFill="1" applyAlignment="1">
      <alignment horizontal="center" vertical="center" shrinkToFit="1"/>
    </xf>
    <xf numFmtId="2" fontId="55" fillId="4" borderId="0" xfId="1" applyNumberFormat="1" applyFont="1" applyFill="1" applyAlignment="1">
      <alignment horizontal="center" vertical="top" shrinkToFit="1"/>
    </xf>
    <xf numFmtId="0" fontId="56" fillId="0" borderId="0" xfId="4" applyFont="1" applyAlignment="1" applyProtection="1">
      <alignment horizontal="center" vertical="center"/>
      <protection locked="0"/>
    </xf>
    <xf numFmtId="0" fontId="56" fillId="5" borderId="0" xfId="4" applyFont="1" applyFill="1" applyAlignment="1">
      <alignment horizontal="center" vertical="center"/>
    </xf>
    <xf numFmtId="0" fontId="55" fillId="0" borderId="0" xfId="4" applyFont="1" applyAlignment="1">
      <alignment horizontal="center" vertical="center"/>
    </xf>
    <xf numFmtId="0" fontId="62" fillId="5" borderId="0" xfId="4" applyFont="1" applyFill="1">
      <alignment vertical="center"/>
    </xf>
    <xf numFmtId="0" fontId="62" fillId="5" borderId="0" xfId="1" applyFont="1" applyFill="1">
      <alignment vertical="center"/>
    </xf>
    <xf numFmtId="0" fontId="63" fillId="5" borderId="0" xfId="1" applyFont="1" applyFill="1" applyAlignment="1">
      <alignment horizontal="center" vertical="center"/>
    </xf>
    <xf numFmtId="0" fontId="22" fillId="4" borderId="0" xfId="4" applyFont="1" applyFill="1" applyAlignment="1">
      <alignment horizontal="center" vertical="top" wrapText="1"/>
    </xf>
    <xf numFmtId="0" fontId="55" fillId="5" borderId="0" xfId="0" applyFont="1" applyFill="1" applyAlignment="1">
      <alignment horizontal="center" vertical="center"/>
    </xf>
    <xf numFmtId="0" fontId="55" fillId="5" borderId="0" xfId="4" applyFont="1" applyFill="1" applyAlignment="1">
      <alignment horizontal="center" vertical="center" wrapText="1" shrinkToFit="1"/>
    </xf>
    <xf numFmtId="0" fontId="63" fillId="5" borderId="0" xfId="4" applyFont="1" applyFill="1">
      <alignment vertical="center"/>
    </xf>
    <xf numFmtId="0" fontId="63" fillId="5" borderId="0" xfId="4" applyFont="1" applyFill="1" applyAlignment="1">
      <alignment horizontal="center" vertical="center"/>
    </xf>
    <xf numFmtId="44" fontId="55" fillId="5" borderId="0" xfId="4" applyNumberFormat="1" applyFont="1" applyFill="1" applyAlignment="1">
      <alignment horizontal="center" vertical="center" wrapText="1" shrinkToFit="1"/>
    </xf>
    <xf numFmtId="180" fontId="56" fillId="5" borderId="0" xfId="4" applyNumberFormat="1" applyFont="1" applyFill="1" applyAlignment="1">
      <alignment horizontal="center" vertical="center"/>
    </xf>
    <xf numFmtId="180" fontId="55" fillId="5" borderId="0" xfId="73" applyNumberFormat="1" applyFont="1" applyFill="1" applyBorder="1" applyAlignment="1" applyProtection="1">
      <alignment horizontal="center" vertical="center" shrinkToFit="1"/>
    </xf>
    <xf numFmtId="0" fontId="55" fillId="5" borderId="0" xfId="73" applyNumberFormat="1" applyFont="1" applyFill="1" applyBorder="1" applyAlignment="1" applyProtection="1">
      <alignment horizontal="center" vertical="center" shrinkToFit="1"/>
    </xf>
    <xf numFmtId="8" fontId="55" fillId="5" borderId="0" xfId="4" applyNumberFormat="1" applyFont="1" applyFill="1" applyAlignment="1">
      <alignment vertical="center" shrinkToFit="1"/>
    </xf>
    <xf numFmtId="184" fontId="56" fillId="5" borderId="0" xfId="4" applyNumberFormat="1" applyFont="1" applyFill="1" applyAlignment="1">
      <alignment horizontal="center" vertical="center"/>
    </xf>
    <xf numFmtId="181" fontId="55" fillId="5" borderId="0" xfId="73" applyNumberFormat="1" applyFont="1" applyFill="1" applyAlignment="1" applyProtection="1">
      <alignment horizontal="center" vertical="center"/>
    </xf>
    <xf numFmtId="8" fontId="55" fillId="5" borderId="0" xfId="4" applyNumberFormat="1" applyFont="1" applyFill="1">
      <alignment vertical="center"/>
    </xf>
    <xf numFmtId="0" fontId="55" fillId="0" borderId="0" xfId="4" applyFont="1">
      <alignment vertical="center"/>
    </xf>
    <xf numFmtId="0" fontId="52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22" fillId="5" borderId="0" xfId="1" applyFont="1" applyFill="1" applyAlignment="1">
      <alignment horizontal="center" vertical="center"/>
    </xf>
    <xf numFmtId="42" fontId="14" fillId="5" borderId="0" xfId="4" applyNumberFormat="1" applyFont="1" applyFill="1" applyAlignment="1">
      <alignment horizontal="center" vertical="center"/>
    </xf>
    <xf numFmtId="185" fontId="14" fillId="5" borderId="0" xfId="1" applyNumberFormat="1" applyFont="1" applyFill="1" applyAlignment="1">
      <alignment horizontal="center" vertical="center"/>
    </xf>
  </cellXfs>
  <cellStyles count="137">
    <cellStyle name="一般" xfId="0" builtinId="0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千分位" xfId="129" builtinId="3"/>
    <cellStyle name="已瀏覽過的超連結" xfId="36" builtinId="9" hidden="1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4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中等 2" xfId="21" xr:uid="{00000000-0005-0000-0000-000051000000}"/>
    <cellStyle name="貨幣" xfId="73" builtinId="4"/>
    <cellStyle name="超連結" xfId="136" builtinId="8"/>
    <cellStyle name="超連結 2" xfId="104" xr:uid="{6682B561-1C69-4AC1-B394-73B618FAAB5E}"/>
    <cellStyle name="壞 2" xfId="22" xr:uid="{00000000-0005-0000-0000-000054000000}"/>
    <cellStyle name="Currency 2" xfId="103" xr:uid="{49D3C68F-6F60-4EDF-8FC4-456EC785E859}"/>
    <cellStyle name="Currency 2 2" xfId="109" xr:uid="{0D8469AD-9B44-4461-BDB7-C461D4C0836E}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6 9" xfId="134" xr:uid="{D82EB04F-6851-EB4F-B57E-91171BA805F8}"/>
    <cellStyle name="Normal 4" xfId="108" xr:uid="{080470F2-3C85-4FCB-85F2-4305DC129865}"/>
    <cellStyle name="Normal 45 10" xfId="135" xr:uid="{FB29144F-0E8A-DA43-B66B-02A404AAE140}"/>
  </cellStyles>
  <dxfs count="25"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EF1D7A"/>
      <color rgb="FFEF596F"/>
      <color rgb="FF006831"/>
      <color rgb="FFE10004"/>
      <color rgb="FF4C4C4C"/>
      <color rgb="FF5C5C5C"/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121</xdr:row>
      <xdr:rowOff>0</xdr:rowOff>
    </xdr:from>
    <xdr:to>
      <xdr:col>5</xdr:col>
      <xdr:colOff>384729</xdr:colOff>
      <xdr:row>121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EE9BEF2-3212-EC4B-9877-872645B1ED68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120</xdr:row>
      <xdr:rowOff>0</xdr:rowOff>
    </xdr:from>
    <xdr:to>
      <xdr:col>5</xdr:col>
      <xdr:colOff>384729</xdr:colOff>
      <xdr:row>120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62EDAA3-147D-0343-A14E-D905079E9E14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8T14:24:16.6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8T14:24:17.0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396F-6053-B74E-AE90-30133A40BD09}">
  <sheetPr>
    <pageSetUpPr fitToPage="1"/>
  </sheetPr>
  <dimension ref="A1:AW1042473"/>
  <sheetViews>
    <sheetView tabSelected="1" topLeftCell="D1" zoomScale="80" zoomScaleNormal="80" zoomScalePageLayoutView="85" workbookViewId="0">
      <pane ySplit="21" topLeftCell="A22" activePane="bottomLeft" state="frozen"/>
      <selection activeCell="G555" sqref="G555"/>
      <selection pane="bottomLeft" activeCell="F22" sqref="F22"/>
    </sheetView>
  </sheetViews>
  <sheetFormatPr baseColWidth="10" defaultColWidth="10.6640625" defaultRowHeight="15"/>
  <cols>
    <col min="1" max="2" width="10.6640625" style="168" hidden="1" customWidth="1"/>
    <col min="3" max="3" width="10.6640625" style="3" hidden="1" customWidth="1"/>
    <col min="4" max="4" width="12" style="168" bestFit="1" customWidth="1"/>
    <col min="5" max="5" width="10.1640625" style="168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customWidth="1"/>
    <col min="11" max="11" width="12.1640625" style="1" customWidth="1"/>
    <col min="12" max="12" width="13.1640625" style="284" customWidth="1"/>
    <col min="13" max="19" width="9" style="1" customWidth="1"/>
    <col min="20" max="24" width="9" style="1" hidden="1" customWidth="1"/>
    <col min="25" max="25" width="9" style="1" customWidth="1"/>
    <col min="26" max="26" width="10" style="1" customWidth="1"/>
    <col min="27" max="27" width="9" style="1" customWidth="1"/>
    <col min="28" max="29" width="9" style="1" hidden="1" customWidth="1"/>
    <col min="30" max="30" width="13.83203125" style="1" customWidth="1"/>
    <col min="31" max="31" width="14" style="1" customWidth="1"/>
    <col min="32" max="32" width="11.83203125" style="1" customWidth="1"/>
    <col min="33" max="33" width="10.6640625" style="1" customWidth="1"/>
    <col min="34" max="34" width="9.1640625" style="1" hidden="1" customWidth="1"/>
    <col min="35" max="35" width="21.83203125" style="1" bestFit="1" customWidth="1"/>
    <col min="36" max="36" width="17.1640625" style="282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83" customWidth="1"/>
    <col min="44" max="45" width="15.5" style="168" customWidth="1"/>
    <col min="46" max="46" width="13.1640625" style="1" customWidth="1"/>
    <col min="47" max="47" width="17.33203125" style="168" customWidth="1"/>
    <col min="48" max="48" width="17" style="314" customWidth="1"/>
    <col min="49" max="49" width="4" style="168" customWidth="1"/>
    <col min="50" max="16384" width="10.6640625" style="168"/>
  </cols>
  <sheetData>
    <row r="1" spans="1:49">
      <c r="A1" s="60"/>
      <c r="B1" s="60"/>
      <c r="C1" s="14"/>
      <c r="D1" s="60"/>
      <c r="E1" s="60"/>
      <c r="F1" s="67"/>
      <c r="G1" s="67"/>
      <c r="H1" s="67"/>
      <c r="I1" s="67"/>
      <c r="J1" s="67"/>
      <c r="K1" s="67"/>
      <c r="L1" s="75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166"/>
      <c r="AK1" s="67"/>
      <c r="AL1" s="67"/>
      <c r="AM1" s="67"/>
      <c r="AN1" s="67"/>
      <c r="AO1" s="67"/>
      <c r="AP1" s="67"/>
      <c r="AQ1" s="167"/>
      <c r="AR1" s="60"/>
      <c r="AS1" s="60"/>
      <c r="AT1" s="67"/>
      <c r="AU1" s="60"/>
      <c r="AV1" s="285"/>
      <c r="AW1" s="60"/>
    </row>
    <row r="2" spans="1:49" ht="25">
      <c r="A2" s="60"/>
      <c r="B2" s="60"/>
      <c r="C2" s="33">
        <v>2024</v>
      </c>
      <c r="D2" s="60" t="s">
        <v>176</v>
      </c>
      <c r="E2" s="60"/>
      <c r="F2" s="67"/>
      <c r="G2" s="67"/>
      <c r="H2" s="59" t="s">
        <v>172</v>
      </c>
      <c r="I2" s="60"/>
      <c r="J2" s="60"/>
      <c r="K2" s="60"/>
      <c r="L2" s="75"/>
      <c r="M2" s="169" t="s">
        <v>83</v>
      </c>
      <c r="N2" s="67"/>
      <c r="O2" s="60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166"/>
      <c r="AK2" s="167"/>
      <c r="AL2" s="167"/>
      <c r="AM2" s="67"/>
      <c r="AN2" s="67"/>
      <c r="AO2" s="67"/>
      <c r="AP2" s="67"/>
      <c r="AQ2" s="67"/>
      <c r="AR2" s="60"/>
      <c r="AS2" s="60"/>
      <c r="AT2" s="67"/>
      <c r="AU2" s="60"/>
      <c r="AV2" s="285"/>
      <c r="AW2" s="60"/>
    </row>
    <row r="3" spans="1:49">
      <c r="A3" s="60"/>
      <c r="B3" s="60"/>
      <c r="C3" s="14" t="s">
        <v>95</v>
      </c>
      <c r="D3" s="170" t="s">
        <v>29</v>
      </c>
      <c r="E3" s="171" t="s">
        <v>88</v>
      </c>
      <c r="F3" s="172" t="s">
        <v>89</v>
      </c>
      <c r="G3" s="67"/>
      <c r="H3" s="173" t="s">
        <v>148</v>
      </c>
      <c r="I3" s="60" t="s">
        <v>149</v>
      </c>
      <c r="J3" s="60"/>
      <c r="K3" s="60"/>
      <c r="L3" s="75"/>
      <c r="M3" s="174"/>
      <c r="N3" s="67"/>
      <c r="O3" s="60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166"/>
      <c r="AK3" s="167"/>
      <c r="AL3" s="167"/>
      <c r="AM3" s="67"/>
      <c r="AN3" s="67"/>
      <c r="AO3" s="67"/>
      <c r="AP3" s="67"/>
      <c r="AQ3" s="67"/>
      <c r="AR3" s="60"/>
      <c r="AS3" s="60"/>
      <c r="AT3" s="67"/>
      <c r="AU3" s="60"/>
      <c r="AV3" s="285"/>
      <c r="AW3" s="60"/>
    </row>
    <row r="4" spans="1:49">
      <c r="A4" s="60"/>
      <c r="B4" s="60"/>
      <c r="C4" s="175">
        <f>$C$2-19</f>
        <v>2005</v>
      </c>
      <c r="D4" s="176">
        <f t="shared" ref="D4:D11" si="0">C4</f>
        <v>2005</v>
      </c>
      <c r="E4" s="177" t="s">
        <v>13</v>
      </c>
      <c r="F4" s="172" t="s">
        <v>58</v>
      </c>
      <c r="G4" s="67"/>
      <c r="H4" s="173" t="s">
        <v>147</v>
      </c>
      <c r="I4" s="354" t="s">
        <v>170</v>
      </c>
      <c r="J4" s="60"/>
      <c r="K4" s="60"/>
      <c r="L4" s="75"/>
      <c r="M4" s="67"/>
      <c r="N4" s="67"/>
      <c r="O4" s="6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166"/>
      <c r="AK4" s="167"/>
      <c r="AL4" s="167"/>
      <c r="AM4" s="67"/>
      <c r="AN4" s="67"/>
      <c r="AO4" s="67"/>
      <c r="AP4" s="67"/>
      <c r="AQ4" s="67"/>
      <c r="AR4" s="60"/>
      <c r="AS4" s="60"/>
      <c r="AT4" s="67"/>
      <c r="AU4" s="60"/>
      <c r="AV4" s="285"/>
      <c r="AW4" s="60"/>
    </row>
    <row r="5" spans="1:49">
      <c r="A5" s="60"/>
      <c r="B5" s="60"/>
      <c r="C5" s="175">
        <f>$C$2-18</f>
        <v>2006</v>
      </c>
      <c r="D5" s="178">
        <f t="shared" si="0"/>
        <v>2006</v>
      </c>
      <c r="E5" s="67" t="s">
        <v>13</v>
      </c>
      <c r="F5" s="179" t="s">
        <v>58</v>
      </c>
      <c r="G5" s="67"/>
      <c r="H5" s="60"/>
      <c r="I5" s="60"/>
      <c r="J5" s="60"/>
      <c r="K5" s="60"/>
      <c r="L5" s="75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166"/>
      <c r="AK5" s="167"/>
      <c r="AL5" s="167"/>
      <c r="AM5" s="67"/>
      <c r="AN5" s="67"/>
      <c r="AO5" s="67"/>
      <c r="AP5" s="67"/>
      <c r="AQ5" s="67"/>
      <c r="AR5" s="60"/>
      <c r="AS5" s="60"/>
      <c r="AT5" s="67"/>
      <c r="AU5" s="60"/>
      <c r="AV5" s="285"/>
      <c r="AW5" s="60"/>
    </row>
    <row r="6" spans="1:49">
      <c r="A6" s="60"/>
      <c r="B6" s="60"/>
      <c r="C6" s="175">
        <f>$C$2-17</f>
        <v>2007</v>
      </c>
      <c r="D6" s="178">
        <f t="shared" si="0"/>
        <v>2007</v>
      </c>
      <c r="E6" s="67" t="s">
        <v>11</v>
      </c>
      <c r="F6" s="179" t="s">
        <v>59</v>
      </c>
      <c r="G6" s="70" t="s">
        <v>69</v>
      </c>
      <c r="H6" s="60"/>
      <c r="I6" s="60"/>
      <c r="J6" s="60"/>
      <c r="K6" s="60"/>
      <c r="L6" s="75"/>
      <c r="M6" s="6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166"/>
      <c r="AK6" s="167"/>
      <c r="AL6" s="167"/>
      <c r="AM6" s="67"/>
      <c r="AN6" s="67"/>
      <c r="AO6" s="67"/>
      <c r="AP6" s="67"/>
      <c r="AQ6" s="67"/>
      <c r="AR6" s="60"/>
      <c r="AS6" s="60"/>
      <c r="AT6" s="67"/>
      <c r="AU6" s="60"/>
      <c r="AV6" s="285"/>
      <c r="AW6" s="60"/>
    </row>
    <row r="7" spans="1:49" ht="15" customHeight="1">
      <c r="A7" s="60"/>
      <c r="B7" s="60"/>
      <c r="C7" s="175">
        <f>$C$2-16</f>
        <v>2008</v>
      </c>
      <c r="D7" s="178">
        <f t="shared" si="0"/>
        <v>2008</v>
      </c>
      <c r="E7" s="67" t="s">
        <v>11</v>
      </c>
      <c r="F7" s="179" t="s">
        <v>59</v>
      </c>
      <c r="G7" s="70" t="s">
        <v>42</v>
      </c>
      <c r="H7" s="60"/>
      <c r="I7" s="60"/>
      <c r="J7" s="60"/>
      <c r="K7" s="60"/>
      <c r="L7" s="75"/>
      <c r="M7" s="60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166"/>
      <c r="AK7" s="167"/>
      <c r="AL7" s="167"/>
      <c r="AM7" s="67"/>
      <c r="AN7" s="67"/>
      <c r="AO7" s="67"/>
      <c r="AP7" s="67"/>
      <c r="AQ7" s="67"/>
      <c r="AR7" s="60"/>
      <c r="AS7" s="60"/>
      <c r="AT7" s="67"/>
      <c r="AU7" s="60"/>
      <c r="AV7" s="285"/>
      <c r="AW7" s="60"/>
    </row>
    <row r="8" spans="1:49" ht="15" customHeight="1">
      <c r="A8" s="60"/>
      <c r="B8" s="60"/>
      <c r="C8" s="175">
        <f>$C$2-15</f>
        <v>2009</v>
      </c>
      <c r="D8" s="178">
        <f t="shared" si="0"/>
        <v>2009</v>
      </c>
      <c r="E8" s="67" t="s">
        <v>10</v>
      </c>
      <c r="F8" s="179" t="s">
        <v>60</v>
      </c>
      <c r="G8" s="70" t="s">
        <v>62</v>
      </c>
      <c r="H8" s="60"/>
      <c r="I8" s="60"/>
      <c r="J8" s="60"/>
      <c r="K8" s="60"/>
      <c r="L8" s="75"/>
      <c r="M8" s="60"/>
      <c r="N8" s="67"/>
      <c r="O8" s="60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166"/>
      <c r="AK8" s="167"/>
      <c r="AL8" s="167"/>
      <c r="AM8" s="67"/>
      <c r="AN8" s="67"/>
      <c r="AO8" s="67"/>
      <c r="AP8" s="67"/>
      <c r="AQ8" s="67"/>
      <c r="AR8" s="60"/>
      <c r="AS8" s="60"/>
      <c r="AT8" s="67"/>
      <c r="AU8" s="60"/>
      <c r="AV8" s="285"/>
      <c r="AW8" s="60"/>
    </row>
    <row r="9" spans="1:49" ht="15" customHeight="1">
      <c r="A9" s="60"/>
      <c r="B9" s="60"/>
      <c r="C9" s="175">
        <f>$C$2-14</f>
        <v>2010</v>
      </c>
      <c r="D9" s="178">
        <f t="shared" si="0"/>
        <v>2010</v>
      </c>
      <c r="E9" s="67" t="s">
        <v>10</v>
      </c>
      <c r="F9" s="179" t="s">
        <v>60</v>
      </c>
      <c r="G9" s="75" t="s">
        <v>159</v>
      </c>
      <c r="H9" s="60"/>
      <c r="I9" s="60"/>
      <c r="J9" s="60"/>
      <c r="K9" s="60"/>
      <c r="L9" s="75"/>
      <c r="M9" s="60"/>
      <c r="N9" s="67"/>
      <c r="O9" s="60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166"/>
      <c r="AK9" s="167"/>
      <c r="AL9" s="167"/>
      <c r="AM9" s="67"/>
      <c r="AN9" s="67"/>
      <c r="AO9" s="67"/>
      <c r="AP9" s="67"/>
      <c r="AQ9" s="67"/>
      <c r="AR9" s="60"/>
      <c r="AS9" s="60"/>
      <c r="AT9" s="67"/>
      <c r="AU9" s="60"/>
      <c r="AV9" s="285"/>
      <c r="AW9" s="60"/>
    </row>
    <row r="10" spans="1:49" ht="20">
      <c r="A10" s="60"/>
      <c r="B10" s="60"/>
      <c r="C10" s="175">
        <f>$C$2-13</f>
        <v>2011</v>
      </c>
      <c r="D10" s="178">
        <f t="shared" si="0"/>
        <v>2011</v>
      </c>
      <c r="E10" s="67" t="s">
        <v>8</v>
      </c>
      <c r="F10" s="179" t="s">
        <v>61</v>
      </c>
      <c r="G10" s="83" t="s">
        <v>178</v>
      </c>
      <c r="H10" s="60"/>
      <c r="I10" s="60"/>
      <c r="J10" s="60"/>
      <c r="K10" s="60"/>
      <c r="L10" s="75"/>
      <c r="M10" s="60"/>
      <c r="N10" s="67"/>
      <c r="O10" s="60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166"/>
      <c r="AK10" s="167"/>
      <c r="AL10" s="167"/>
      <c r="AM10" s="67"/>
      <c r="AN10" s="67"/>
      <c r="AO10" s="67"/>
      <c r="AP10" s="67"/>
      <c r="AQ10" s="67"/>
      <c r="AR10" s="60"/>
      <c r="AS10" s="60"/>
      <c r="AT10" s="67"/>
      <c r="AU10" s="60"/>
      <c r="AV10" s="285"/>
      <c r="AW10" s="60"/>
    </row>
    <row r="11" spans="1:49" s="187" customFormat="1" ht="15" customHeight="1">
      <c r="A11" s="89"/>
      <c r="B11" s="89"/>
      <c r="C11" s="175">
        <f>$C$2-12</f>
        <v>2012</v>
      </c>
      <c r="D11" s="178">
        <f t="shared" si="0"/>
        <v>2012</v>
      </c>
      <c r="E11" s="67" t="s">
        <v>8</v>
      </c>
      <c r="F11" s="179" t="s">
        <v>61</v>
      </c>
      <c r="G11" s="180" t="s">
        <v>138</v>
      </c>
      <c r="H11" s="89"/>
      <c r="I11" s="89"/>
      <c r="J11" s="89"/>
      <c r="K11" s="89"/>
      <c r="L11" s="184"/>
      <c r="M11" s="89"/>
      <c r="N11" s="89"/>
      <c r="O11" s="89"/>
      <c r="P11" s="181"/>
      <c r="Q11" s="181"/>
      <c r="R11" s="67"/>
      <c r="S11" s="67"/>
      <c r="T11" s="67"/>
      <c r="U11" s="67"/>
      <c r="V11" s="67"/>
      <c r="W11" s="67"/>
      <c r="X11" s="67"/>
      <c r="Y11" s="181"/>
      <c r="Z11" s="181"/>
      <c r="AA11" s="181"/>
      <c r="AB11" s="181"/>
      <c r="AC11" s="181"/>
      <c r="AD11" s="181"/>
      <c r="AE11" s="181"/>
      <c r="AF11" s="181"/>
      <c r="AG11" s="182"/>
      <c r="AH11" s="181"/>
      <c r="AI11" s="183"/>
      <c r="AJ11" s="185"/>
      <c r="AK11" s="181"/>
      <c r="AL11" s="181"/>
      <c r="AM11" s="181"/>
      <c r="AN11" s="181"/>
      <c r="AO11" s="181"/>
      <c r="AP11" s="181"/>
      <c r="AQ11" s="186"/>
      <c r="AR11" s="89"/>
      <c r="AS11" s="89"/>
      <c r="AT11" s="183"/>
      <c r="AU11" s="89"/>
      <c r="AV11" s="286"/>
      <c r="AW11" s="89"/>
    </row>
    <row r="12" spans="1:49" s="188" customFormat="1" ht="25">
      <c r="A12" s="181"/>
      <c r="B12" s="181"/>
      <c r="C12" s="175">
        <f>$C$2-20</f>
        <v>2004</v>
      </c>
      <c r="D12" s="189" t="str">
        <f>C12&amp;"或之前"</f>
        <v>2004或之前</v>
      </c>
      <c r="E12" s="190" t="s">
        <v>77</v>
      </c>
      <c r="F12" s="191" t="s">
        <v>78</v>
      </c>
      <c r="G12" s="67"/>
      <c r="H12" s="181"/>
      <c r="I12" s="181"/>
      <c r="J12" s="181"/>
      <c r="K12" s="181"/>
      <c r="L12" s="169"/>
      <c r="M12" s="181"/>
      <c r="N12" s="181"/>
      <c r="O12" s="181"/>
      <c r="P12" s="181"/>
      <c r="Q12" s="181"/>
      <c r="R12" s="67"/>
      <c r="S12" s="67"/>
      <c r="T12" s="67"/>
      <c r="U12" s="67"/>
      <c r="V12" s="67"/>
      <c r="W12" s="67"/>
      <c r="X12" s="67"/>
      <c r="Y12" s="181"/>
      <c r="Z12" s="181"/>
      <c r="AA12" s="181"/>
      <c r="AB12" s="181"/>
      <c r="AC12" s="181"/>
      <c r="AD12" s="181"/>
      <c r="AE12" s="181"/>
      <c r="AF12" s="181"/>
      <c r="AG12" s="192"/>
      <c r="AH12" s="181"/>
      <c r="AI12" s="183"/>
      <c r="AJ12" s="185"/>
      <c r="AK12" s="181"/>
      <c r="AL12" s="181"/>
      <c r="AM12" s="181"/>
      <c r="AN12" s="181"/>
      <c r="AO12" s="181"/>
      <c r="AP12" s="181"/>
      <c r="AQ12" s="186"/>
      <c r="AR12" s="181"/>
      <c r="AS12" s="181"/>
      <c r="AT12" s="183"/>
      <c r="AU12" s="181"/>
      <c r="AV12" s="286"/>
      <c r="AW12" s="181"/>
    </row>
    <row r="13" spans="1:49" s="187" customFormat="1" ht="26">
      <c r="A13" s="193"/>
      <c r="B13" s="193"/>
      <c r="C13" s="43"/>
      <c r="D13" s="194"/>
      <c r="E13" s="194"/>
      <c r="F13" s="194"/>
      <c r="G13" s="287" t="str">
        <f>"兩頁合計"&amp;" $"&amp;'公開及青年組 Open &amp; Junior'!AU16+'少年組 Youth'!AG15</f>
        <v>兩頁合計 $0</v>
      </c>
      <c r="H13" s="193"/>
      <c r="I13" s="193"/>
      <c r="J13" s="193"/>
      <c r="K13" s="193"/>
      <c r="L13" s="204"/>
      <c r="M13" s="195"/>
      <c r="N13" s="196"/>
      <c r="O13" s="196"/>
      <c r="P13" s="197"/>
      <c r="Q13" s="197"/>
      <c r="R13" s="198"/>
      <c r="S13" s="199" t="s">
        <v>161</v>
      </c>
      <c r="T13" s="200"/>
      <c r="U13" s="200"/>
      <c r="V13" s="200"/>
      <c r="W13" s="200"/>
      <c r="X13" s="200"/>
      <c r="Y13" s="197"/>
      <c r="Z13" s="197"/>
      <c r="AA13" s="197"/>
      <c r="AB13" s="197"/>
      <c r="AC13" s="197"/>
      <c r="AD13" s="197"/>
      <c r="AE13" s="197"/>
      <c r="AF13" s="201"/>
      <c r="AG13" s="202" t="s">
        <v>92</v>
      </c>
      <c r="AH13" s="201"/>
      <c r="AI13" s="203"/>
      <c r="AJ13" s="205"/>
      <c r="AK13" s="206"/>
      <c r="AL13" s="206"/>
      <c r="AM13" s="206"/>
      <c r="AN13" s="206"/>
      <c r="AO13" s="206"/>
      <c r="AP13" s="206"/>
      <c r="AQ13" s="207"/>
      <c r="AR13" s="193"/>
      <c r="AS13" s="193"/>
      <c r="AT13" s="203"/>
      <c r="AU13" s="193"/>
      <c r="AV13" s="288"/>
      <c r="AW13" s="89"/>
    </row>
    <row r="14" spans="1:49" s="219" customFormat="1" ht="15" customHeight="1">
      <c r="A14" s="208"/>
      <c r="B14" s="208"/>
      <c r="C14" s="44"/>
      <c r="D14" s="208"/>
      <c r="E14" s="208"/>
      <c r="F14" s="209"/>
      <c r="G14" s="209"/>
      <c r="H14" s="208"/>
      <c r="I14" s="208"/>
      <c r="J14" s="208"/>
      <c r="K14" s="208"/>
      <c r="L14" s="216"/>
      <c r="M14" s="210" t="s">
        <v>43</v>
      </c>
      <c r="N14" s="211" t="s">
        <v>44</v>
      </c>
      <c r="O14" s="211" t="s">
        <v>45</v>
      </c>
      <c r="P14" s="211" t="s">
        <v>46</v>
      </c>
      <c r="Q14" s="211" t="s">
        <v>47</v>
      </c>
      <c r="R14" s="211" t="s">
        <v>48</v>
      </c>
      <c r="S14" s="211" t="s">
        <v>49</v>
      </c>
      <c r="T14" s="211" t="s">
        <v>115</v>
      </c>
      <c r="U14" s="211" t="s">
        <v>105</v>
      </c>
      <c r="V14" s="211" t="s">
        <v>99</v>
      </c>
      <c r="W14" s="211" t="s">
        <v>106</v>
      </c>
      <c r="X14" s="211" t="s">
        <v>107</v>
      </c>
      <c r="Y14" s="211" t="s">
        <v>40</v>
      </c>
      <c r="Z14" s="211" t="s">
        <v>39</v>
      </c>
      <c r="AA14" s="211" t="s">
        <v>80</v>
      </c>
      <c r="AB14" s="211" t="s">
        <v>70</v>
      </c>
      <c r="AC14" s="211" t="s">
        <v>104</v>
      </c>
      <c r="AD14" s="211" t="s">
        <v>36</v>
      </c>
      <c r="AE14" s="211" t="s">
        <v>37</v>
      </c>
      <c r="AF14" s="212" t="s">
        <v>38</v>
      </c>
      <c r="AG14" s="213" t="s">
        <v>66</v>
      </c>
      <c r="AH14" s="214" t="s">
        <v>65</v>
      </c>
      <c r="AI14" s="215"/>
      <c r="AJ14" s="217"/>
      <c r="AK14" s="209"/>
      <c r="AL14" s="209"/>
      <c r="AM14" s="209"/>
      <c r="AN14" s="209"/>
      <c r="AO14" s="209"/>
      <c r="AP14" s="209"/>
      <c r="AQ14" s="218"/>
      <c r="AR14" s="208"/>
      <c r="AS14" s="208"/>
      <c r="AT14" s="215"/>
      <c r="AU14" s="208"/>
      <c r="AV14" s="289"/>
      <c r="AW14" s="290"/>
    </row>
    <row r="15" spans="1:49" s="242" customFormat="1" ht="60">
      <c r="A15" s="220"/>
      <c r="B15" s="220"/>
      <c r="C15" s="45"/>
      <c r="D15" s="220"/>
      <c r="E15" s="220"/>
      <c r="F15" s="221"/>
      <c r="G15" s="222" t="str">
        <f>"本頁"&amp;AU20</f>
        <v>本頁應付金額 $0</v>
      </c>
      <c r="H15" s="223"/>
      <c r="I15" s="224"/>
      <c r="J15" s="46"/>
      <c r="K15" s="225"/>
      <c r="L15" s="233"/>
      <c r="M15" s="226" t="s">
        <v>81</v>
      </c>
      <c r="N15" s="227" t="s">
        <v>96</v>
      </c>
      <c r="O15" s="228" t="s">
        <v>82</v>
      </c>
      <c r="P15" s="228" t="s">
        <v>82</v>
      </c>
      <c r="Q15" s="228" t="s">
        <v>82</v>
      </c>
      <c r="R15" s="228" t="s">
        <v>82</v>
      </c>
      <c r="S15" s="228" t="s">
        <v>87</v>
      </c>
      <c r="T15" s="228" t="s">
        <v>87</v>
      </c>
      <c r="U15" s="228" t="s">
        <v>87</v>
      </c>
      <c r="V15" s="228" t="s">
        <v>87</v>
      </c>
      <c r="W15" s="228" t="s">
        <v>87</v>
      </c>
      <c r="X15" s="228" t="s">
        <v>87</v>
      </c>
      <c r="Y15" s="228" t="s">
        <v>82</v>
      </c>
      <c r="Z15" s="228" t="s">
        <v>82</v>
      </c>
      <c r="AA15" s="228" t="s">
        <v>87</v>
      </c>
      <c r="AB15" s="228" t="s">
        <v>87</v>
      </c>
      <c r="AC15" s="228" t="s">
        <v>87</v>
      </c>
      <c r="AD15" s="227" t="s">
        <v>84</v>
      </c>
      <c r="AE15" s="227" t="s">
        <v>86</v>
      </c>
      <c r="AF15" s="229" t="s">
        <v>85</v>
      </c>
      <c r="AG15" s="230" t="s">
        <v>82</v>
      </c>
      <c r="AH15" s="231" t="s">
        <v>82</v>
      </c>
      <c r="AI15" s="232"/>
      <c r="AJ15" s="234"/>
      <c r="AK15" s="235"/>
      <c r="AL15" s="235"/>
      <c r="AM15" s="220"/>
      <c r="AN15" s="236"/>
      <c r="AO15" s="220"/>
      <c r="AP15" s="237"/>
      <c r="AQ15" s="238"/>
      <c r="AR15" s="239"/>
      <c r="AS15" s="240"/>
      <c r="AT15" s="232"/>
      <c r="AU15" s="241"/>
      <c r="AV15" s="291"/>
      <c r="AW15" s="243"/>
    </row>
    <row r="16" spans="1:49" s="242" customFormat="1" hidden="1">
      <c r="A16" s="243"/>
      <c r="B16" s="243"/>
      <c r="C16" s="24"/>
      <c r="D16" s="35"/>
      <c r="E16" s="35"/>
      <c r="F16" s="35"/>
      <c r="G16" s="244"/>
      <c r="H16" s="140"/>
      <c r="I16" s="140"/>
      <c r="J16" s="140"/>
      <c r="K16" s="140"/>
      <c r="L16" s="247"/>
      <c r="M16" s="245"/>
      <c r="N16" s="245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5"/>
      <c r="AE16" s="245"/>
      <c r="AF16" s="245"/>
      <c r="AG16" s="245"/>
      <c r="AH16" s="245"/>
      <c r="AI16" s="245"/>
      <c r="AJ16" s="248"/>
      <c r="AK16" s="249"/>
      <c r="AL16" s="249"/>
      <c r="AM16" s="35"/>
      <c r="AN16" s="35"/>
      <c r="AO16" s="35"/>
      <c r="AP16" s="250" t="s">
        <v>153</v>
      </c>
      <c r="AQ16" s="251">
        <f>SUM($AQ$22:$AQ$121)</f>
        <v>0</v>
      </c>
      <c r="AR16" s="251">
        <f>SUM($AR$22:$AR$121)</f>
        <v>0</v>
      </c>
      <c r="AS16" s="166">
        <f>COUNTA($AJ$22:$AJ$121)*$AJ$21</f>
        <v>0</v>
      </c>
      <c r="AT16" s="245"/>
      <c r="AU16" s="252">
        <f>SUM(AQ16:AS16)</f>
        <v>0</v>
      </c>
      <c r="AV16" s="292"/>
      <c r="AW16" s="243"/>
    </row>
    <row r="17" spans="1:49" ht="22" hidden="1" customHeight="1">
      <c r="A17" s="60"/>
      <c r="B17" s="60"/>
      <c r="C17" s="25"/>
      <c r="D17" s="35"/>
      <c r="E17" s="35"/>
      <c r="F17" s="35"/>
      <c r="G17" s="35"/>
      <c r="H17" s="140"/>
      <c r="I17" s="293"/>
      <c r="J17" s="294"/>
      <c r="K17" s="294"/>
      <c r="L17" s="7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35"/>
      <c r="AJ17" s="248"/>
      <c r="AK17" s="140"/>
      <c r="AL17" s="140"/>
      <c r="AM17" s="35"/>
      <c r="AN17" s="35"/>
      <c r="AO17" s="35"/>
      <c r="AP17" s="253" t="s">
        <v>113</v>
      </c>
      <c r="AQ17" s="254">
        <v>0</v>
      </c>
      <c r="AR17" s="60"/>
      <c r="AS17" s="255"/>
      <c r="AT17" s="35"/>
      <c r="AU17" s="60"/>
      <c r="AV17" s="285"/>
      <c r="AW17" s="60"/>
    </row>
    <row r="18" spans="1:49" s="1" customFormat="1" ht="16" hidden="1" thickBot="1">
      <c r="A18" s="67"/>
      <c r="B18" s="67"/>
      <c r="C18" s="25"/>
      <c r="D18" s="35"/>
      <c r="E18" s="35"/>
      <c r="F18" s="35"/>
      <c r="G18" s="35"/>
      <c r="H18" s="140"/>
      <c r="I18" s="140"/>
      <c r="J18" s="140"/>
      <c r="K18" s="140"/>
      <c r="L18" s="17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48"/>
      <c r="AK18" s="140"/>
      <c r="AL18" s="140"/>
      <c r="AM18" s="35"/>
      <c r="AN18" s="35"/>
      <c r="AO18" s="35"/>
      <c r="AP18" s="253" t="s">
        <v>117</v>
      </c>
      <c r="AQ18" s="254">
        <v>200</v>
      </c>
      <c r="AR18" s="254">
        <v>200</v>
      </c>
      <c r="AS18" s="255"/>
      <c r="AT18" s="35"/>
      <c r="AU18" s="67"/>
      <c r="AV18" s="285"/>
      <c r="AW18" s="67"/>
    </row>
    <row r="19" spans="1:49" s="264" customFormat="1" ht="22" hidden="1" customHeight="1" thickBot="1">
      <c r="A19" s="256"/>
      <c r="B19" s="256"/>
      <c r="C19" s="26"/>
      <c r="D19" s="257"/>
      <c r="E19" s="257"/>
      <c r="F19" s="257"/>
      <c r="G19" s="257"/>
      <c r="H19" s="258"/>
      <c r="I19" s="296"/>
      <c r="J19" s="297"/>
      <c r="K19" s="298"/>
      <c r="L19" s="25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300"/>
      <c r="X19" s="300"/>
      <c r="Y19" s="301"/>
      <c r="Z19" s="301"/>
      <c r="AA19" s="301"/>
      <c r="AB19" s="301"/>
      <c r="AC19" s="301"/>
      <c r="AD19" s="301"/>
      <c r="AE19" s="301"/>
      <c r="AF19" s="301"/>
      <c r="AG19" s="299"/>
      <c r="AH19" s="299"/>
      <c r="AI19" s="257"/>
      <c r="AJ19" s="260"/>
      <c r="AK19" s="258"/>
      <c r="AL19" s="258"/>
      <c r="AM19" s="257"/>
      <c r="AN19" s="257"/>
      <c r="AO19" s="257"/>
      <c r="AP19" s="261" t="s">
        <v>114</v>
      </c>
      <c r="AQ19" s="262">
        <v>-20</v>
      </c>
      <c r="AR19" s="256"/>
      <c r="AS19" s="263"/>
      <c r="AT19" s="257"/>
      <c r="AU19" s="256"/>
      <c r="AV19" s="302"/>
      <c r="AW19" s="256"/>
    </row>
    <row r="20" spans="1:49" s="1" customFormat="1" ht="80">
      <c r="A20" s="67" t="s">
        <v>118</v>
      </c>
      <c r="B20" s="67" t="s">
        <v>97</v>
      </c>
      <c r="C20" s="25" t="s">
        <v>76</v>
      </c>
      <c r="D20" s="35" t="s">
        <v>7</v>
      </c>
      <c r="E20" s="265" t="s">
        <v>6</v>
      </c>
      <c r="F20" s="266" t="s">
        <v>122</v>
      </c>
      <c r="G20" s="266" t="s">
        <v>123</v>
      </c>
      <c r="H20" s="147" t="s">
        <v>124</v>
      </c>
      <c r="I20" s="147" t="s">
        <v>125</v>
      </c>
      <c r="J20" s="147" t="s">
        <v>126</v>
      </c>
      <c r="K20" s="147" t="str">
        <f>C2-1&amp;"/2024 HKAAA No. 年度田總註冊會員號碼"</f>
        <v>2023/2024 HKAAA No. 年度田總註冊會員號碼</v>
      </c>
      <c r="L20" s="267" t="s">
        <v>157</v>
      </c>
      <c r="M20" s="35" t="s">
        <v>30</v>
      </c>
      <c r="N20" s="35" t="s">
        <v>5</v>
      </c>
      <c r="O20" s="35" t="s">
        <v>4</v>
      </c>
      <c r="P20" s="35" t="s">
        <v>0</v>
      </c>
      <c r="Q20" s="35" t="s">
        <v>3</v>
      </c>
      <c r="R20" s="35" t="s">
        <v>2</v>
      </c>
      <c r="S20" s="35" t="s">
        <v>1</v>
      </c>
      <c r="T20" s="35" t="s">
        <v>116</v>
      </c>
      <c r="U20" s="35" t="s">
        <v>101</v>
      </c>
      <c r="V20" s="35" t="s">
        <v>99</v>
      </c>
      <c r="W20" s="35" t="s">
        <v>100</v>
      </c>
      <c r="X20" s="35" t="s">
        <v>102</v>
      </c>
      <c r="Y20" s="35" t="s">
        <v>31</v>
      </c>
      <c r="Z20" s="35" t="s">
        <v>32</v>
      </c>
      <c r="AA20" s="35" t="s">
        <v>79</v>
      </c>
      <c r="AB20" s="35" t="s">
        <v>71</v>
      </c>
      <c r="AC20" s="35" t="s">
        <v>103</v>
      </c>
      <c r="AD20" s="35" t="s">
        <v>33</v>
      </c>
      <c r="AE20" s="35" t="s">
        <v>34</v>
      </c>
      <c r="AF20" s="35" t="s">
        <v>35</v>
      </c>
      <c r="AG20" s="35" t="s">
        <v>64</v>
      </c>
      <c r="AH20" s="35" t="s">
        <v>67</v>
      </c>
      <c r="AI20" s="140" t="s">
        <v>145</v>
      </c>
      <c r="AJ20" s="248" t="s">
        <v>173</v>
      </c>
      <c r="AK20" s="303" t="s">
        <v>164</v>
      </c>
      <c r="AL20" s="140" t="s">
        <v>140</v>
      </c>
      <c r="AM20" s="266" t="s">
        <v>127</v>
      </c>
      <c r="AN20" s="140" t="s">
        <v>63</v>
      </c>
      <c r="AO20" s="266" t="s">
        <v>128</v>
      </c>
      <c r="AP20" s="266" t="s">
        <v>129</v>
      </c>
      <c r="AQ20" s="268" t="str">
        <f>"單項應付總額"&amp;" "&amp;"$"&amp;SUM(AQ22:AQ122)</f>
        <v>單項應付總額 $0</v>
      </c>
      <c r="AR20" s="268" t="str">
        <f>"接力應付總額"&amp;" $"&amp;AR16</f>
        <v>接力應付總額 $0</v>
      </c>
      <c r="AS20" s="269" t="str">
        <f>"接力隊伍 "&amp;COUNTA(AS22:AS121)-COUNTBLANK(AS22:AS121)</f>
        <v>接力隊伍 0</v>
      </c>
      <c r="AT20" s="270" t="s">
        <v>155</v>
      </c>
      <c r="AU20" s="30" t="str">
        <f>"應付金額 $"&amp;AU16</f>
        <v>應付金額 $0</v>
      </c>
      <c r="AV20" s="271" t="s">
        <v>167</v>
      </c>
      <c r="AW20" s="372" t="s">
        <v>177</v>
      </c>
    </row>
    <row r="21" spans="1:49" s="278" customFormat="1" ht="20">
      <c r="A21" s="272"/>
      <c r="B21" s="272"/>
      <c r="C21" s="47"/>
      <c r="D21" s="273">
        <v>0</v>
      </c>
      <c r="E21" s="274" t="str">
        <f>UPPER(IF(I21="","",IF(I21&lt;$D$4,H21&amp;"O",IF(H21="M",VLOOKUP(I21,$D$4:$F$11,2,0),IF(H21="F",VLOOKUP(I21,$D$4:$F$11,3,0))))))</f>
        <v>MO</v>
      </c>
      <c r="F21" s="273" t="s">
        <v>91</v>
      </c>
      <c r="G21" s="273" t="s">
        <v>130</v>
      </c>
      <c r="H21" s="275" t="s">
        <v>72</v>
      </c>
      <c r="I21" s="275">
        <v>2004</v>
      </c>
      <c r="J21" s="275" t="s">
        <v>151</v>
      </c>
      <c r="K21" s="275" t="s">
        <v>119</v>
      </c>
      <c r="L21" s="272" t="s">
        <v>142</v>
      </c>
      <c r="M21" s="273"/>
      <c r="N21" s="273"/>
      <c r="O21" s="273" t="s">
        <v>94</v>
      </c>
      <c r="P21" s="273"/>
      <c r="Q21" s="355"/>
      <c r="R21" s="355" t="s">
        <v>174</v>
      </c>
      <c r="S21" s="273"/>
      <c r="T21" s="273"/>
      <c r="U21" s="273"/>
      <c r="V21" s="273"/>
      <c r="W21" s="273"/>
      <c r="X21" s="273"/>
      <c r="Y21" s="273"/>
      <c r="Z21" s="273" t="s">
        <v>175</v>
      </c>
      <c r="AA21" s="273"/>
      <c r="AB21" s="273"/>
      <c r="AC21" s="273"/>
      <c r="AD21" s="273" t="s">
        <v>108</v>
      </c>
      <c r="AE21" s="273"/>
      <c r="AF21" s="355" t="s">
        <v>174</v>
      </c>
      <c r="AG21" s="273"/>
      <c r="AH21" s="273"/>
      <c r="AI21" s="273" t="s">
        <v>152</v>
      </c>
      <c r="AJ21" s="276">
        <v>60</v>
      </c>
      <c r="AK21" s="275" t="s">
        <v>146</v>
      </c>
      <c r="AL21" s="275" t="s">
        <v>141</v>
      </c>
      <c r="AM21" s="273" t="s">
        <v>154</v>
      </c>
      <c r="AN21" s="273"/>
      <c r="AO21" s="273" t="s">
        <v>132</v>
      </c>
      <c r="AP21" s="273">
        <v>88877799</v>
      </c>
      <c r="AQ21" s="277">
        <v>600</v>
      </c>
      <c r="AR21" s="48">
        <f>IF(AI21="","",IF(COUNTA(AG21:AH21)&gt;1,"Pls choose only 1 relay",$AR$18))</f>
        <v>200</v>
      </c>
      <c r="AS21" s="48"/>
      <c r="AT21" s="273"/>
      <c r="AU21" s="277">
        <f t="shared" ref="AU21" si="1">IF(AQ21="","",SUM(AQ21:AR21))</f>
        <v>800</v>
      </c>
      <c r="AV21" s="304"/>
      <c r="AW21" s="272"/>
    </row>
    <row r="22" spans="1:49" s="155" customFormat="1" ht="13" customHeight="1">
      <c r="A22" s="160" t="str">
        <f t="shared" ref="A22:A85" si="2">UPPER(IF($I22="","",IF($I22&lt;$D$4,$H22&amp;"O",IF($H22="M",VLOOKUP($I22,$D$4:$F$11,2,0),IF($H22="F",VLOOKUP($I22,$D$4:$F$11,3,0))))))</f>
        <v/>
      </c>
      <c r="B22" s="279" t="str">
        <f t="shared" ref="B22:B85" si="3">IF(G22="","",IF(C22="","X",E22&amp;TEXT(C22,"000")))</f>
        <v/>
      </c>
      <c r="C22" s="280"/>
      <c r="D22" s="160">
        <v>1</v>
      </c>
      <c r="E22" s="160" t="str">
        <f t="shared" ref="E22:E53" si="4">IF(COUNTA($S22:$X22)&gt;0,$H22&amp;"O",IF(COUNTA($AA22:$AC22)&gt;0,$H22&amp;"O",IF($L22&lt;&gt;"",$H22&amp;"O",$A22)))</f>
        <v/>
      </c>
      <c r="F22" s="4"/>
      <c r="G22" s="4"/>
      <c r="H22" s="4"/>
      <c r="I22" s="4"/>
      <c r="J22" s="4"/>
      <c r="K22" s="4"/>
      <c r="L22" s="3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9"/>
      <c r="AJ22" s="15"/>
      <c r="AK22" s="29"/>
      <c r="AL22" s="4"/>
      <c r="AM22" s="4"/>
      <c r="AN22" s="4"/>
      <c r="AO22" s="4"/>
      <c r="AP22" s="4"/>
      <c r="AQ22" s="310" t="str">
        <f>IF($I22="","",IF(COUNTA(M22:AF22)&gt;3,"超過3項個人項目",IF(COUNTA(M22:AF22)=0,"未選個人項目",IF(AL22="Y",0,IF(COUNTA(AK22)=1,COUNTA(M22:AF22)*($AQ$18+$AQ$19)+$AQ$17,IF(COUNTA(AK22)=0,COUNTA(M22:AF22)*($AQ$18+$AQ$17),"Error"))))))</f>
        <v/>
      </c>
      <c r="AR22" s="374" t="str">
        <f>IF(AS22="","",IF(COUNTA(AG22:AH22)&gt;1,"只可選1項接力",$AR$18))</f>
        <v/>
      </c>
      <c r="AS22" s="6" t="str">
        <f>UPPER(IF($AI22="","",IF(COUNTIF($AS$21:$AS21,$AI22)&lt;1,$AI22,"")))</f>
        <v/>
      </c>
      <c r="AT22" s="160" t="str">
        <f t="shared" ref="AT22:AT53" si="5">IF($AI22="","",IF(COUNTIF($AI$22:$AI$122,$AI22)&lt;4,"每隊最少4人",IF(COUNTIF($AI$22:$AI$122,$AI22)&gt;6,"每隊最多6人",COUNTIF($AI$22:$AI$122,$AI22))))</f>
        <v/>
      </c>
      <c r="AU22" s="157" t="str">
        <f>IF($E22="","",IF($AJ22="",SUM($AQ22:$AR22)+$AW22,SUM($AQ22:$AR22)+$AW22+$AJ$21))</f>
        <v/>
      </c>
      <c r="AV22" s="305"/>
      <c r="AW22" s="160"/>
    </row>
    <row r="23" spans="1:49" s="155" customFormat="1" ht="13" customHeight="1">
      <c r="A23" s="160" t="str">
        <f t="shared" si="2"/>
        <v/>
      </c>
      <c r="B23" s="279" t="str">
        <f t="shared" si="3"/>
        <v/>
      </c>
      <c r="C23" s="280"/>
      <c r="D23" s="160">
        <v>2</v>
      </c>
      <c r="E23" s="160" t="str">
        <f t="shared" si="4"/>
        <v/>
      </c>
      <c r="F23" s="306"/>
      <c r="G23" s="306"/>
      <c r="H23" s="306"/>
      <c r="I23" s="306"/>
      <c r="J23" s="306"/>
      <c r="K23" s="307"/>
      <c r="L23" s="36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4"/>
      <c r="AB23" s="4"/>
      <c r="AC23" s="4"/>
      <c r="AD23" s="4"/>
      <c r="AE23" s="4"/>
      <c r="AF23" s="4"/>
      <c r="AG23" s="4"/>
      <c r="AH23" s="4"/>
      <c r="AI23" s="29"/>
      <c r="AJ23" s="15"/>
      <c r="AK23" s="29"/>
      <c r="AL23" s="4"/>
      <c r="AM23" s="308"/>
      <c r="AN23" s="306"/>
      <c r="AO23" s="306"/>
      <c r="AP23" s="306"/>
      <c r="AQ23" s="310" t="str">
        <f t="shared" ref="AQ23:AQ86" si="6">IF($I23="","",IF(COUNTA(M23:AF23)&gt;3,"超過3項個人項目",IF(COUNTA(M23:AF23)=0,"未選個人項目",IF(AL23="Y",0,IF(COUNTA(AK23)=1,COUNTA(M23:AF23)*($AQ$18+$AQ$19)+$AQ$17,IF(COUNTA(AK23)=0,COUNTA(M23:AF23)*($AQ$18+$AQ$17),"Error"))))))</f>
        <v/>
      </c>
      <c r="AR23" s="374" t="str">
        <f t="shared" ref="AR23:AR86" si="7">IF(AS23="","",IF(COUNTA(AG23:AH23)&gt;1,"只可選1項接力",$AR$18))</f>
        <v/>
      </c>
      <c r="AS23" s="6" t="str">
        <f>UPPER(IF($AI23="","",IF(COUNTIF($AS$21:$AS22,$AI23)&lt;1,$AI23,"")))</f>
        <v/>
      </c>
      <c r="AT23" s="160" t="str">
        <f t="shared" si="5"/>
        <v/>
      </c>
      <c r="AU23" s="157" t="str">
        <f t="shared" ref="AU23:AU86" si="8">IF($E23="","",IF($AJ23="",SUM($AQ23:$AR23)+$AW23,SUM($AQ23:$AR23)+$AW23+$AJ$21))</f>
        <v/>
      </c>
      <c r="AV23" s="309"/>
      <c r="AW23" s="160"/>
    </row>
    <row r="24" spans="1:49" s="155" customFormat="1" ht="13" customHeight="1">
      <c r="A24" s="160" t="str">
        <f t="shared" si="2"/>
        <v/>
      </c>
      <c r="B24" s="279" t="str">
        <f t="shared" si="3"/>
        <v/>
      </c>
      <c r="C24" s="280"/>
      <c r="D24" s="160">
        <v>3</v>
      </c>
      <c r="E24" s="160" t="str">
        <f t="shared" si="4"/>
        <v/>
      </c>
      <c r="F24" s="4"/>
      <c r="G24" s="4"/>
      <c r="H24" s="4"/>
      <c r="I24" s="4"/>
      <c r="J24" s="4"/>
      <c r="K24" s="4"/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29"/>
      <c r="AJ24" s="15"/>
      <c r="AK24" s="29"/>
      <c r="AL24" s="4"/>
      <c r="AM24" s="4"/>
      <c r="AN24" s="4"/>
      <c r="AO24" s="4"/>
      <c r="AP24" s="4"/>
      <c r="AQ24" s="310" t="str">
        <f t="shared" si="6"/>
        <v/>
      </c>
      <c r="AR24" s="374" t="str">
        <f t="shared" si="7"/>
        <v/>
      </c>
      <c r="AS24" s="6" t="str">
        <f>UPPER(IF($AI24="","",IF(COUNTIF($AS$21:$AS23,$AI24)&lt;1,$AI24,"")))</f>
        <v/>
      </c>
      <c r="AT24" s="160" t="str">
        <f t="shared" si="5"/>
        <v/>
      </c>
      <c r="AU24" s="157" t="str">
        <f t="shared" si="8"/>
        <v/>
      </c>
      <c r="AV24" s="305"/>
      <c r="AW24" s="160"/>
    </row>
    <row r="25" spans="1:49" s="155" customFormat="1" ht="13" customHeight="1">
      <c r="A25" s="160" t="str">
        <f t="shared" si="2"/>
        <v/>
      </c>
      <c r="B25" s="279" t="str">
        <f t="shared" si="3"/>
        <v/>
      </c>
      <c r="C25" s="280"/>
      <c r="D25" s="160">
        <v>4</v>
      </c>
      <c r="E25" s="160" t="str">
        <f t="shared" si="4"/>
        <v/>
      </c>
      <c r="F25" s="4"/>
      <c r="G25" s="4"/>
      <c r="H25" s="4"/>
      <c r="I25" s="4"/>
      <c r="J25" s="4"/>
      <c r="K25" s="4"/>
      <c r="L25" s="3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29"/>
      <c r="AJ25" s="15"/>
      <c r="AK25" s="29"/>
      <c r="AL25" s="4"/>
      <c r="AM25" s="4"/>
      <c r="AN25" s="4"/>
      <c r="AO25" s="4"/>
      <c r="AP25" s="4"/>
      <c r="AQ25" s="310" t="str">
        <f t="shared" si="6"/>
        <v/>
      </c>
      <c r="AR25" s="374" t="str">
        <f t="shared" si="7"/>
        <v/>
      </c>
      <c r="AS25" s="6" t="str">
        <f>UPPER(IF($AI25="","",IF(COUNTIF($AS$21:$AS24,$AI25)&lt;1,$AI25,"")))</f>
        <v/>
      </c>
      <c r="AT25" s="160" t="str">
        <f t="shared" si="5"/>
        <v/>
      </c>
      <c r="AU25" s="157" t="str">
        <f t="shared" si="8"/>
        <v/>
      </c>
      <c r="AV25" s="305"/>
      <c r="AW25" s="160"/>
    </row>
    <row r="26" spans="1:49" s="155" customFormat="1" ht="13" customHeight="1">
      <c r="A26" s="160" t="str">
        <f t="shared" si="2"/>
        <v/>
      </c>
      <c r="B26" s="279" t="str">
        <f t="shared" si="3"/>
        <v/>
      </c>
      <c r="C26" s="280"/>
      <c r="D26" s="160">
        <v>5</v>
      </c>
      <c r="E26" s="160" t="str">
        <f t="shared" si="4"/>
        <v/>
      </c>
      <c r="F26" s="4"/>
      <c r="G26" s="4"/>
      <c r="H26" s="4"/>
      <c r="I26" s="4"/>
      <c r="J26" s="4"/>
      <c r="K26" s="4"/>
      <c r="L26" s="3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9"/>
      <c r="AJ26" s="15"/>
      <c r="AK26" s="29"/>
      <c r="AL26" s="4"/>
      <c r="AM26" s="4"/>
      <c r="AN26" s="4"/>
      <c r="AO26" s="4"/>
      <c r="AP26" s="4"/>
      <c r="AQ26" s="310" t="str">
        <f t="shared" si="6"/>
        <v/>
      </c>
      <c r="AR26" s="374" t="str">
        <f t="shared" si="7"/>
        <v/>
      </c>
      <c r="AS26" s="6" t="str">
        <f>UPPER(IF($AI26="","",IF(COUNTIF($AS$21:$AS25,$AI26)&lt;1,$AI26,"")))</f>
        <v/>
      </c>
      <c r="AT26" s="160" t="str">
        <f t="shared" si="5"/>
        <v/>
      </c>
      <c r="AU26" s="157" t="str">
        <f t="shared" si="8"/>
        <v/>
      </c>
      <c r="AV26" s="305"/>
      <c r="AW26" s="160"/>
    </row>
    <row r="27" spans="1:49" s="155" customFormat="1" ht="13" customHeight="1">
      <c r="A27" s="160" t="str">
        <f t="shared" si="2"/>
        <v/>
      </c>
      <c r="B27" s="279" t="str">
        <f t="shared" si="3"/>
        <v/>
      </c>
      <c r="C27" s="280"/>
      <c r="D27" s="160">
        <v>6</v>
      </c>
      <c r="E27" s="160" t="str">
        <f t="shared" si="4"/>
        <v/>
      </c>
      <c r="F27" s="4"/>
      <c r="G27" s="4"/>
      <c r="H27" s="4"/>
      <c r="I27" s="4"/>
      <c r="J27" s="4"/>
      <c r="K27" s="4"/>
      <c r="L27" s="3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29"/>
      <c r="AJ27" s="15"/>
      <c r="AK27" s="29"/>
      <c r="AL27" s="4"/>
      <c r="AM27" s="4"/>
      <c r="AN27" s="4"/>
      <c r="AO27" s="4"/>
      <c r="AP27" s="4"/>
      <c r="AQ27" s="310" t="str">
        <f t="shared" si="6"/>
        <v/>
      </c>
      <c r="AR27" s="374" t="str">
        <f t="shared" si="7"/>
        <v/>
      </c>
      <c r="AS27" s="6" t="str">
        <f>UPPER(IF($AI27="","",IF(COUNTIF($AS$21:$AS26,$AI27)&lt;1,$AI27,"")))</f>
        <v/>
      </c>
      <c r="AT27" s="160" t="str">
        <f t="shared" si="5"/>
        <v/>
      </c>
      <c r="AU27" s="157" t="str">
        <f t="shared" si="8"/>
        <v/>
      </c>
      <c r="AV27" s="305"/>
      <c r="AW27" s="160"/>
    </row>
    <row r="28" spans="1:49" s="155" customFormat="1" ht="13" customHeight="1">
      <c r="A28" s="160" t="str">
        <f t="shared" si="2"/>
        <v/>
      </c>
      <c r="B28" s="279" t="str">
        <f t="shared" si="3"/>
        <v/>
      </c>
      <c r="C28" s="280"/>
      <c r="D28" s="160">
        <v>7</v>
      </c>
      <c r="E28" s="160" t="str">
        <f t="shared" si="4"/>
        <v/>
      </c>
      <c r="F28" s="4"/>
      <c r="G28" s="4"/>
      <c r="H28" s="4"/>
      <c r="I28" s="4"/>
      <c r="J28" s="4"/>
      <c r="K28" s="4"/>
      <c r="L28" s="3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29"/>
      <c r="AJ28" s="15"/>
      <c r="AK28" s="29"/>
      <c r="AL28" s="4"/>
      <c r="AM28" s="4"/>
      <c r="AN28" s="4"/>
      <c r="AO28" s="4"/>
      <c r="AP28" s="4"/>
      <c r="AQ28" s="310" t="str">
        <f t="shared" si="6"/>
        <v/>
      </c>
      <c r="AR28" s="374" t="str">
        <f t="shared" si="7"/>
        <v/>
      </c>
      <c r="AS28" s="6" t="str">
        <f>UPPER(IF($AI28="","",IF(COUNTIF($AS$21:$AS27,$AI28)&lt;1,$AI28,"")))</f>
        <v/>
      </c>
      <c r="AT28" s="160" t="str">
        <f t="shared" si="5"/>
        <v/>
      </c>
      <c r="AU28" s="157" t="str">
        <f t="shared" si="8"/>
        <v/>
      </c>
      <c r="AV28" s="305"/>
      <c r="AW28" s="160"/>
    </row>
    <row r="29" spans="1:49" s="155" customFormat="1" ht="13" customHeight="1">
      <c r="A29" s="160" t="str">
        <f t="shared" si="2"/>
        <v/>
      </c>
      <c r="B29" s="279" t="str">
        <f t="shared" si="3"/>
        <v/>
      </c>
      <c r="C29" s="280"/>
      <c r="D29" s="160">
        <v>8</v>
      </c>
      <c r="E29" s="160" t="str">
        <f t="shared" si="4"/>
        <v/>
      </c>
      <c r="F29" s="4"/>
      <c r="G29" s="4"/>
      <c r="H29" s="4"/>
      <c r="I29" s="4"/>
      <c r="J29" s="4"/>
      <c r="K29" s="4"/>
      <c r="L29" s="3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29"/>
      <c r="AJ29" s="15"/>
      <c r="AK29" s="29"/>
      <c r="AL29" s="4"/>
      <c r="AM29" s="4"/>
      <c r="AN29" s="4"/>
      <c r="AO29" s="4"/>
      <c r="AP29" s="4"/>
      <c r="AQ29" s="310" t="str">
        <f t="shared" si="6"/>
        <v/>
      </c>
      <c r="AR29" s="374" t="str">
        <f t="shared" si="7"/>
        <v/>
      </c>
      <c r="AS29" s="6" t="str">
        <f>UPPER(IF($AI29="","",IF(COUNTIF($AS$21:$AS28,$AI29)&lt;1,$AI29,"")))</f>
        <v/>
      </c>
      <c r="AT29" s="160" t="str">
        <f t="shared" si="5"/>
        <v/>
      </c>
      <c r="AU29" s="157" t="str">
        <f t="shared" si="8"/>
        <v/>
      </c>
      <c r="AV29" s="305"/>
      <c r="AW29" s="160"/>
    </row>
    <row r="30" spans="1:49" s="155" customFormat="1" ht="13" customHeight="1">
      <c r="A30" s="160" t="str">
        <f t="shared" si="2"/>
        <v/>
      </c>
      <c r="B30" s="279" t="str">
        <f t="shared" si="3"/>
        <v/>
      </c>
      <c r="C30" s="280"/>
      <c r="D30" s="160">
        <v>9</v>
      </c>
      <c r="E30" s="160" t="str">
        <f t="shared" si="4"/>
        <v/>
      </c>
      <c r="F30" s="4"/>
      <c r="G30" s="4"/>
      <c r="H30" s="4"/>
      <c r="I30" s="4"/>
      <c r="J30" s="4"/>
      <c r="K30" s="4"/>
      <c r="L30" s="3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29"/>
      <c r="AJ30" s="15"/>
      <c r="AK30" s="29"/>
      <c r="AL30" s="4"/>
      <c r="AM30" s="4"/>
      <c r="AN30" s="4"/>
      <c r="AO30" s="4"/>
      <c r="AP30" s="4"/>
      <c r="AQ30" s="310" t="str">
        <f t="shared" si="6"/>
        <v/>
      </c>
      <c r="AR30" s="374" t="str">
        <f t="shared" si="7"/>
        <v/>
      </c>
      <c r="AS30" s="6" t="str">
        <f>UPPER(IF($AI30="","",IF(COUNTIF($AS$21:$AS29,$AI30)&lt;1,$AI30,"")))</f>
        <v/>
      </c>
      <c r="AT30" s="160" t="str">
        <f t="shared" si="5"/>
        <v/>
      </c>
      <c r="AU30" s="157" t="str">
        <f t="shared" si="8"/>
        <v/>
      </c>
      <c r="AV30" s="305"/>
      <c r="AW30" s="160"/>
    </row>
    <row r="31" spans="1:49" s="155" customFormat="1" ht="13" customHeight="1">
      <c r="A31" s="160" t="str">
        <f t="shared" si="2"/>
        <v/>
      </c>
      <c r="B31" s="279" t="str">
        <f t="shared" si="3"/>
        <v/>
      </c>
      <c r="C31" s="280"/>
      <c r="D31" s="160">
        <v>10</v>
      </c>
      <c r="E31" s="160" t="str">
        <f t="shared" si="4"/>
        <v/>
      </c>
      <c r="F31" s="4"/>
      <c r="G31" s="4"/>
      <c r="H31" s="4"/>
      <c r="I31" s="4"/>
      <c r="J31" s="4"/>
      <c r="K31" s="4"/>
      <c r="L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3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29"/>
      <c r="AJ31" s="15"/>
      <c r="AK31" s="29"/>
      <c r="AL31" s="4"/>
      <c r="AM31" s="4"/>
      <c r="AN31" s="4"/>
      <c r="AO31" s="4"/>
      <c r="AP31" s="4"/>
      <c r="AQ31" s="310" t="str">
        <f t="shared" si="6"/>
        <v/>
      </c>
      <c r="AR31" s="374" t="str">
        <f t="shared" si="7"/>
        <v/>
      </c>
      <c r="AS31" s="6" t="str">
        <f>UPPER(IF($AI31="","",IF(COUNTIF($AS$21:$AS30,$AI31)&lt;1,$AI31,"")))</f>
        <v/>
      </c>
      <c r="AT31" s="160" t="str">
        <f t="shared" si="5"/>
        <v/>
      </c>
      <c r="AU31" s="157" t="str">
        <f t="shared" si="8"/>
        <v/>
      </c>
      <c r="AV31" s="305"/>
      <c r="AW31" s="160"/>
    </row>
    <row r="32" spans="1:49" s="155" customFormat="1" ht="13" customHeight="1">
      <c r="A32" s="160" t="str">
        <f t="shared" si="2"/>
        <v/>
      </c>
      <c r="B32" s="279" t="str">
        <f t="shared" si="3"/>
        <v/>
      </c>
      <c r="C32" s="280"/>
      <c r="D32" s="160">
        <v>11</v>
      </c>
      <c r="E32" s="160" t="str">
        <f t="shared" si="4"/>
        <v/>
      </c>
      <c r="F32" s="4"/>
      <c r="G32" s="4"/>
      <c r="H32" s="4"/>
      <c r="I32" s="4"/>
      <c r="J32" s="4"/>
      <c r="K32" s="4"/>
      <c r="L32" s="3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29"/>
      <c r="AJ32" s="15"/>
      <c r="AK32" s="29"/>
      <c r="AL32" s="4"/>
      <c r="AM32" s="4"/>
      <c r="AN32" s="4"/>
      <c r="AO32" s="4"/>
      <c r="AP32" s="4"/>
      <c r="AQ32" s="310" t="str">
        <f t="shared" si="6"/>
        <v/>
      </c>
      <c r="AR32" s="374" t="str">
        <f t="shared" si="7"/>
        <v/>
      </c>
      <c r="AS32" s="6" t="str">
        <f>UPPER(IF($AI32="","",IF(COUNTIF($AS$21:$AS31,$AI32)&lt;1,$AI32,"")))</f>
        <v/>
      </c>
      <c r="AT32" s="160" t="str">
        <f t="shared" si="5"/>
        <v/>
      </c>
      <c r="AU32" s="157" t="str">
        <f t="shared" si="8"/>
        <v/>
      </c>
      <c r="AV32" s="305"/>
      <c r="AW32" s="160"/>
    </row>
    <row r="33" spans="1:49" s="155" customFormat="1" ht="13" customHeight="1">
      <c r="A33" s="160" t="str">
        <f t="shared" si="2"/>
        <v/>
      </c>
      <c r="B33" s="279" t="str">
        <f t="shared" si="3"/>
        <v/>
      </c>
      <c r="C33" s="280"/>
      <c r="D33" s="160">
        <v>12</v>
      </c>
      <c r="E33" s="160" t="str">
        <f t="shared" si="4"/>
        <v/>
      </c>
      <c r="F33" s="4"/>
      <c r="G33" s="4"/>
      <c r="H33" s="4"/>
      <c r="I33" s="4"/>
      <c r="J33" s="4"/>
      <c r="K33" s="4"/>
      <c r="L33" s="3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29"/>
      <c r="AJ33" s="15"/>
      <c r="AK33" s="29"/>
      <c r="AL33" s="4"/>
      <c r="AM33" s="4"/>
      <c r="AN33" s="4"/>
      <c r="AO33" s="4"/>
      <c r="AP33" s="4"/>
      <c r="AQ33" s="310" t="str">
        <f t="shared" si="6"/>
        <v/>
      </c>
      <c r="AR33" s="374" t="str">
        <f t="shared" si="7"/>
        <v/>
      </c>
      <c r="AS33" s="6" t="str">
        <f>UPPER(IF($AI33="","",IF(COUNTIF($AS$21:$AS32,$AI33)&lt;1,$AI33,"")))</f>
        <v/>
      </c>
      <c r="AT33" s="160" t="str">
        <f t="shared" si="5"/>
        <v/>
      </c>
      <c r="AU33" s="157" t="str">
        <f t="shared" si="8"/>
        <v/>
      </c>
      <c r="AV33" s="305"/>
      <c r="AW33" s="160"/>
    </row>
    <row r="34" spans="1:49" s="155" customFormat="1" ht="13" customHeight="1">
      <c r="A34" s="160" t="str">
        <f t="shared" si="2"/>
        <v/>
      </c>
      <c r="B34" s="279" t="str">
        <f t="shared" si="3"/>
        <v/>
      </c>
      <c r="C34" s="280"/>
      <c r="D34" s="160">
        <v>13</v>
      </c>
      <c r="E34" s="160" t="str">
        <f t="shared" si="4"/>
        <v/>
      </c>
      <c r="F34" s="4"/>
      <c r="G34" s="4"/>
      <c r="H34" s="4"/>
      <c r="I34" s="4"/>
      <c r="J34" s="4"/>
      <c r="K34" s="4"/>
      <c r="L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29"/>
      <c r="AJ34" s="15"/>
      <c r="AK34" s="29"/>
      <c r="AL34" s="4"/>
      <c r="AM34" s="4"/>
      <c r="AN34" s="4"/>
      <c r="AO34" s="4"/>
      <c r="AP34" s="4"/>
      <c r="AQ34" s="310" t="str">
        <f t="shared" si="6"/>
        <v/>
      </c>
      <c r="AR34" s="374" t="str">
        <f t="shared" si="7"/>
        <v/>
      </c>
      <c r="AS34" s="6" t="str">
        <f>UPPER(IF($AI34="","",IF(COUNTIF($AS$21:$AS33,$AI34)&lt;1,$AI34,"")))</f>
        <v/>
      </c>
      <c r="AT34" s="160" t="str">
        <f t="shared" si="5"/>
        <v/>
      </c>
      <c r="AU34" s="157" t="str">
        <f t="shared" si="8"/>
        <v/>
      </c>
      <c r="AV34" s="305"/>
      <c r="AW34" s="160"/>
    </row>
    <row r="35" spans="1:49" s="155" customFormat="1" ht="13" customHeight="1">
      <c r="A35" s="160" t="str">
        <f t="shared" si="2"/>
        <v/>
      </c>
      <c r="B35" s="279" t="str">
        <f t="shared" si="3"/>
        <v/>
      </c>
      <c r="C35" s="280"/>
      <c r="D35" s="160">
        <v>14</v>
      </c>
      <c r="E35" s="160" t="str">
        <f t="shared" si="4"/>
        <v/>
      </c>
      <c r="F35" s="4"/>
      <c r="G35" s="4"/>
      <c r="H35" s="4"/>
      <c r="I35" s="4"/>
      <c r="J35" s="4"/>
      <c r="K35" s="4"/>
      <c r="L35" s="3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29"/>
      <c r="AJ35" s="15"/>
      <c r="AK35" s="29"/>
      <c r="AL35" s="4"/>
      <c r="AM35" s="4"/>
      <c r="AN35" s="4"/>
      <c r="AO35" s="4"/>
      <c r="AP35" s="4"/>
      <c r="AQ35" s="310" t="str">
        <f t="shared" si="6"/>
        <v/>
      </c>
      <c r="AR35" s="374" t="str">
        <f t="shared" si="7"/>
        <v/>
      </c>
      <c r="AS35" s="6" t="str">
        <f>UPPER(IF($AI35="","",IF(COUNTIF($AS$21:$AS34,$AI35)&lt;1,$AI35,"")))</f>
        <v/>
      </c>
      <c r="AT35" s="160" t="str">
        <f t="shared" si="5"/>
        <v/>
      </c>
      <c r="AU35" s="157" t="str">
        <f t="shared" si="8"/>
        <v/>
      </c>
      <c r="AV35" s="305"/>
      <c r="AW35" s="160"/>
    </row>
    <row r="36" spans="1:49" s="155" customFormat="1" ht="13" customHeight="1">
      <c r="A36" s="160" t="str">
        <f t="shared" si="2"/>
        <v/>
      </c>
      <c r="B36" s="279" t="str">
        <f t="shared" si="3"/>
        <v/>
      </c>
      <c r="C36" s="280"/>
      <c r="D36" s="160">
        <v>15</v>
      </c>
      <c r="E36" s="160" t="str">
        <f t="shared" si="4"/>
        <v/>
      </c>
      <c r="F36" s="4"/>
      <c r="G36" s="4"/>
      <c r="H36" s="4"/>
      <c r="I36" s="4"/>
      <c r="J36" s="4"/>
      <c r="K36" s="4"/>
      <c r="L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29"/>
      <c r="AJ36" s="15"/>
      <c r="AK36" s="29"/>
      <c r="AL36" s="4"/>
      <c r="AM36" s="4"/>
      <c r="AN36" s="4"/>
      <c r="AO36" s="4"/>
      <c r="AP36" s="4"/>
      <c r="AQ36" s="310" t="str">
        <f t="shared" si="6"/>
        <v/>
      </c>
      <c r="AR36" s="374" t="str">
        <f t="shared" si="7"/>
        <v/>
      </c>
      <c r="AS36" s="6" t="str">
        <f>UPPER(IF($AI36="","",IF(COUNTIF($AS$21:$AS35,$AI36)&lt;1,$AI36,"")))</f>
        <v/>
      </c>
      <c r="AT36" s="160" t="str">
        <f t="shared" si="5"/>
        <v/>
      </c>
      <c r="AU36" s="157" t="str">
        <f t="shared" si="8"/>
        <v/>
      </c>
      <c r="AV36" s="305"/>
      <c r="AW36" s="160"/>
    </row>
    <row r="37" spans="1:49" s="155" customFormat="1" ht="13" customHeight="1">
      <c r="A37" s="160" t="str">
        <f t="shared" si="2"/>
        <v/>
      </c>
      <c r="B37" s="279" t="str">
        <f t="shared" si="3"/>
        <v/>
      </c>
      <c r="C37" s="280"/>
      <c r="D37" s="160">
        <v>16</v>
      </c>
      <c r="E37" s="160" t="str">
        <f t="shared" si="4"/>
        <v/>
      </c>
      <c r="F37" s="4"/>
      <c r="G37" s="4"/>
      <c r="H37" s="4"/>
      <c r="I37" s="4"/>
      <c r="J37" s="4"/>
      <c r="K37" s="4"/>
      <c r="L37" s="3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9"/>
      <c r="AJ37" s="15"/>
      <c r="AK37" s="29"/>
      <c r="AL37" s="4"/>
      <c r="AM37" s="4"/>
      <c r="AN37" s="4"/>
      <c r="AO37" s="4"/>
      <c r="AP37" s="4"/>
      <c r="AQ37" s="310" t="str">
        <f t="shared" si="6"/>
        <v/>
      </c>
      <c r="AR37" s="374" t="str">
        <f t="shared" si="7"/>
        <v/>
      </c>
      <c r="AS37" s="6" t="str">
        <f>UPPER(IF($AI37="","",IF(COUNTIF($AS$21:$AS36,$AI37)&lt;1,$AI37,"")))</f>
        <v/>
      </c>
      <c r="AT37" s="160" t="str">
        <f t="shared" si="5"/>
        <v/>
      </c>
      <c r="AU37" s="157" t="str">
        <f t="shared" si="8"/>
        <v/>
      </c>
      <c r="AV37" s="305"/>
      <c r="AW37" s="160"/>
    </row>
    <row r="38" spans="1:49" s="155" customFormat="1" ht="13" customHeight="1">
      <c r="A38" s="160" t="str">
        <f t="shared" si="2"/>
        <v/>
      </c>
      <c r="B38" s="279" t="str">
        <f t="shared" si="3"/>
        <v/>
      </c>
      <c r="C38" s="280"/>
      <c r="D38" s="160">
        <v>17</v>
      </c>
      <c r="E38" s="160" t="str">
        <f t="shared" si="4"/>
        <v/>
      </c>
      <c r="F38" s="4"/>
      <c r="G38" s="4"/>
      <c r="H38" s="4"/>
      <c r="I38" s="4"/>
      <c r="J38" s="4"/>
      <c r="K38" s="4"/>
      <c r="L38" s="3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9"/>
      <c r="AJ38" s="15"/>
      <c r="AK38" s="29"/>
      <c r="AL38" s="4"/>
      <c r="AM38" s="4"/>
      <c r="AN38" s="4"/>
      <c r="AO38" s="4"/>
      <c r="AP38" s="4"/>
      <c r="AQ38" s="310" t="str">
        <f t="shared" si="6"/>
        <v/>
      </c>
      <c r="AR38" s="374" t="str">
        <f t="shared" si="7"/>
        <v/>
      </c>
      <c r="AS38" s="6" t="str">
        <f>UPPER(IF($AI38="","",IF(COUNTIF($AS$21:$AS37,$AI38)&lt;1,$AI38,"")))</f>
        <v/>
      </c>
      <c r="AT38" s="160" t="str">
        <f t="shared" si="5"/>
        <v/>
      </c>
      <c r="AU38" s="157" t="str">
        <f t="shared" si="8"/>
        <v/>
      </c>
      <c r="AV38" s="305"/>
      <c r="AW38" s="160"/>
    </row>
    <row r="39" spans="1:49" s="155" customFormat="1" ht="13" customHeight="1">
      <c r="A39" s="160" t="str">
        <f t="shared" si="2"/>
        <v/>
      </c>
      <c r="B39" s="279" t="str">
        <f t="shared" si="3"/>
        <v/>
      </c>
      <c r="C39" s="280"/>
      <c r="D39" s="160">
        <v>18</v>
      </c>
      <c r="E39" s="160" t="str">
        <f t="shared" si="4"/>
        <v/>
      </c>
      <c r="F39" s="4"/>
      <c r="G39" s="4"/>
      <c r="H39" s="4"/>
      <c r="I39" s="4"/>
      <c r="J39" s="4"/>
      <c r="K39" s="4"/>
      <c r="L39" s="3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9"/>
      <c r="AJ39" s="15"/>
      <c r="AK39" s="29"/>
      <c r="AL39" s="4"/>
      <c r="AM39" s="4"/>
      <c r="AN39" s="4"/>
      <c r="AO39" s="4"/>
      <c r="AP39" s="4"/>
      <c r="AQ39" s="310" t="str">
        <f t="shared" si="6"/>
        <v/>
      </c>
      <c r="AR39" s="374" t="str">
        <f t="shared" si="7"/>
        <v/>
      </c>
      <c r="AS39" s="6" t="str">
        <f>UPPER(IF($AI39="","",IF(COUNTIF($AS$21:$AS38,$AI39)&lt;1,$AI39,"")))</f>
        <v/>
      </c>
      <c r="AT39" s="160" t="str">
        <f t="shared" si="5"/>
        <v/>
      </c>
      <c r="AU39" s="157" t="str">
        <f t="shared" si="8"/>
        <v/>
      </c>
      <c r="AV39" s="305"/>
      <c r="AW39" s="160"/>
    </row>
    <row r="40" spans="1:49" s="155" customFormat="1" ht="13" customHeight="1">
      <c r="A40" s="160" t="str">
        <f t="shared" si="2"/>
        <v/>
      </c>
      <c r="B40" s="279" t="str">
        <f t="shared" si="3"/>
        <v/>
      </c>
      <c r="C40" s="280"/>
      <c r="D40" s="160">
        <v>19</v>
      </c>
      <c r="E40" s="160" t="str">
        <f t="shared" si="4"/>
        <v/>
      </c>
      <c r="F40" s="4"/>
      <c r="G40" s="4"/>
      <c r="H40" s="4"/>
      <c r="I40" s="4"/>
      <c r="J40" s="4"/>
      <c r="K40" s="4"/>
      <c r="L40" s="3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9"/>
      <c r="AJ40" s="15"/>
      <c r="AK40" s="29"/>
      <c r="AL40" s="4"/>
      <c r="AM40" s="4"/>
      <c r="AN40" s="4"/>
      <c r="AO40" s="4"/>
      <c r="AP40" s="4"/>
      <c r="AQ40" s="310" t="str">
        <f t="shared" si="6"/>
        <v/>
      </c>
      <c r="AR40" s="374" t="str">
        <f t="shared" si="7"/>
        <v/>
      </c>
      <c r="AS40" s="6" t="str">
        <f>UPPER(IF($AI40="","",IF(COUNTIF($AS$21:$AS39,$AI40)&lt;1,$AI40,"")))</f>
        <v/>
      </c>
      <c r="AT40" s="160" t="str">
        <f t="shared" si="5"/>
        <v/>
      </c>
      <c r="AU40" s="157" t="str">
        <f t="shared" si="8"/>
        <v/>
      </c>
      <c r="AV40" s="305"/>
      <c r="AW40" s="160"/>
    </row>
    <row r="41" spans="1:49" s="155" customFormat="1" ht="13" customHeight="1">
      <c r="A41" s="160" t="str">
        <f t="shared" si="2"/>
        <v/>
      </c>
      <c r="B41" s="279" t="str">
        <f t="shared" si="3"/>
        <v/>
      </c>
      <c r="C41" s="280"/>
      <c r="D41" s="160">
        <v>20</v>
      </c>
      <c r="E41" s="160" t="str">
        <f t="shared" si="4"/>
        <v/>
      </c>
      <c r="F41" s="4"/>
      <c r="G41" s="4"/>
      <c r="H41" s="4"/>
      <c r="I41" s="4"/>
      <c r="J41" s="4"/>
      <c r="K41" s="4"/>
      <c r="L41" s="3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29"/>
      <c r="AJ41" s="15"/>
      <c r="AK41" s="29"/>
      <c r="AL41" s="4"/>
      <c r="AM41" s="4"/>
      <c r="AN41" s="4"/>
      <c r="AO41" s="4"/>
      <c r="AP41" s="4"/>
      <c r="AQ41" s="310" t="str">
        <f t="shared" si="6"/>
        <v/>
      </c>
      <c r="AR41" s="374" t="str">
        <f t="shared" si="7"/>
        <v/>
      </c>
      <c r="AS41" s="6" t="str">
        <f>UPPER(IF($AI41="","",IF(COUNTIF($AS$21:$AS40,$AI41)&lt;1,$AI41,"")))</f>
        <v/>
      </c>
      <c r="AT41" s="160" t="str">
        <f t="shared" si="5"/>
        <v/>
      </c>
      <c r="AU41" s="157" t="str">
        <f t="shared" si="8"/>
        <v/>
      </c>
      <c r="AV41" s="305"/>
      <c r="AW41" s="160"/>
    </row>
    <row r="42" spans="1:49" s="155" customFormat="1" ht="13" customHeight="1">
      <c r="A42" s="160" t="str">
        <f t="shared" si="2"/>
        <v/>
      </c>
      <c r="B42" s="279" t="str">
        <f t="shared" si="3"/>
        <v/>
      </c>
      <c r="C42" s="280"/>
      <c r="D42" s="160">
        <v>21</v>
      </c>
      <c r="E42" s="160" t="str">
        <f t="shared" si="4"/>
        <v/>
      </c>
      <c r="F42" s="4"/>
      <c r="G42" s="4"/>
      <c r="H42" s="4"/>
      <c r="I42" s="4"/>
      <c r="J42" s="4"/>
      <c r="K42" s="4"/>
      <c r="L42" s="3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29"/>
      <c r="AJ42" s="15"/>
      <c r="AK42" s="29"/>
      <c r="AL42" s="4"/>
      <c r="AM42" s="4"/>
      <c r="AN42" s="4"/>
      <c r="AO42" s="4"/>
      <c r="AP42" s="4"/>
      <c r="AQ42" s="310" t="str">
        <f t="shared" si="6"/>
        <v/>
      </c>
      <c r="AR42" s="374" t="str">
        <f t="shared" si="7"/>
        <v/>
      </c>
      <c r="AS42" s="6" t="str">
        <f>UPPER(IF($AI42="","",IF(COUNTIF($AS$21:$AS41,$AI42)&lt;1,$AI42,"")))</f>
        <v/>
      </c>
      <c r="AT42" s="160" t="str">
        <f t="shared" si="5"/>
        <v/>
      </c>
      <c r="AU42" s="157" t="str">
        <f t="shared" si="8"/>
        <v/>
      </c>
      <c r="AV42" s="305"/>
      <c r="AW42" s="160"/>
    </row>
    <row r="43" spans="1:49" s="155" customFormat="1" ht="13" customHeight="1">
      <c r="A43" s="160" t="str">
        <f t="shared" si="2"/>
        <v/>
      </c>
      <c r="B43" s="279" t="str">
        <f t="shared" si="3"/>
        <v/>
      </c>
      <c r="C43" s="280"/>
      <c r="D43" s="160">
        <v>22</v>
      </c>
      <c r="E43" s="160" t="str">
        <f t="shared" si="4"/>
        <v/>
      </c>
      <c r="F43" s="4"/>
      <c r="G43" s="4"/>
      <c r="H43" s="4"/>
      <c r="I43" s="4"/>
      <c r="J43" s="4"/>
      <c r="K43" s="4"/>
      <c r="L43" s="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29"/>
      <c r="AJ43" s="15"/>
      <c r="AK43" s="29"/>
      <c r="AL43" s="4"/>
      <c r="AM43" s="4"/>
      <c r="AN43" s="4"/>
      <c r="AO43" s="4"/>
      <c r="AP43" s="4"/>
      <c r="AQ43" s="310" t="str">
        <f t="shared" si="6"/>
        <v/>
      </c>
      <c r="AR43" s="374" t="str">
        <f t="shared" si="7"/>
        <v/>
      </c>
      <c r="AS43" s="6" t="str">
        <f>UPPER(IF($AI43="","",IF(COUNTIF($AS$21:$AS42,$AI43)&lt;1,$AI43,"")))</f>
        <v/>
      </c>
      <c r="AT43" s="160" t="str">
        <f t="shared" si="5"/>
        <v/>
      </c>
      <c r="AU43" s="157" t="str">
        <f t="shared" si="8"/>
        <v/>
      </c>
      <c r="AV43" s="305"/>
      <c r="AW43" s="160"/>
    </row>
    <row r="44" spans="1:49" s="155" customFormat="1" ht="13" customHeight="1">
      <c r="A44" s="160" t="str">
        <f t="shared" si="2"/>
        <v/>
      </c>
      <c r="B44" s="279" t="str">
        <f t="shared" si="3"/>
        <v/>
      </c>
      <c r="C44" s="280"/>
      <c r="D44" s="160">
        <v>23</v>
      </c>
      <c r="E44" s="160" t="str">
        <f t="shared" si="4"/>
        <v/>
      </c>
      <c r="F44" s="4"/>
      <c r="G44" s="4"/>
      <c r="H44" s="4"/>
      <c r="I44" s="4"/>
      <c r="J44" s="4"/>
      <c r="K44" s="4"/>
      <c r="L44" s="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29"/>
      <c r="AJ44" s="15"/>
      <c r="AK44" s="29"/>
      <c r="AL44" s="4"/>
      <c r="AM44" s="4"/>
      <c r="AN44" s="4"/>
      <c r="AO44" s="4"/>
      <c r="AP44" s="4"/>
      <c r="AQ44" s="310" t="str">
        <f t="shared" si="6"/>
        <v/>
      </c>
      <c r="AR44" s="374" t="str">
        <f t="shared" si="7"/>
        <v/>
      </c>
      <c r="AS44" s="6" t="str">
        <f>UPPER(IF($AI44="","",IF(COUNTIF($AS$21:$AS43,$AI44)&lt;1,$AI44,"")))</f>
        <v/>
      </c>
      <c r="AT44" s="160" t="str">
        <f t="shared" si="5"/>
        <v/>
      </c>
      <c r="AU44" s="157" t="str">
        <f t="shared" si="8"/>
        <v/>
      </c>
      <c r="AV44" s="305"/>
      <c r="AW44" s="160"/>
    </row>
    <row r="45" spans="1:49" s="155" customFormat="1" ht="13" customHeight="1">
      <c r="A45" s="160" t="str">
        <f t="shared" si="2"/>
        <v/>
      </c>
      <c r="B45" s="279" t="str">
        <f t="shared" si="3"/>
        <v/>
      </c>
      <c r="C45" s="280"/>
      <c r="D45" s="160">
        <v>24</v>
      </c>
      <c r="E45" s="160" t="str">
        <f t="shared" si="4"/>
        <v/>
      </c>
      <c r="F45" s="4"/>
      <c r="G45" s="4"/>
      <c r="H45" s="4"/>
      <c r="I45" s="4"/>
      <c r="J45" s="4"/>
      <c r="K45" s="4"/>
      <c r="L45" s="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29"/>
      <c r="AJ45" s="15"/>
      <c r="AK45" s="29"/>
      <c r="AL45" s="4"/>
      <c r="AM45" s="4"/>
      <c r="AN45" s="4"/>
      <c r="AO45" s="4"/>
      <c r="AP45" s="4"/>
      <c r="AQ45" s="310" t="str">
        <f t="shared" si="6"/>
        <v/>
      </c>
      <c r="AR45" s="374" t="str">
        <f t="shared" si="7"/>
        <v/>
      </c>
      <c r="AS45" s="6" t="str">
        <f>UPPER(IF($AI45="","",IF(COUNTIF($AS$21:$AS44,$AI45)&lt;1,$AI45,"")))</f>
        <v/>
      </c>
      <c r="AT45" s="160" t="str">
        <f t="shared" si="5"/>
        <v/>
      </c>
      <c r="AU45" s="157" t="str">
        <f t="shared" si="8"/>
        <v/>
      </c>
      <c r="AV45" s="305"/>
      <c r="AW45" s="160"/>
    </row>
    <row r="46" spans="1:49" s="155" customFormat="1" ht="13">
      <c r="A46" s="160" t="str">
        <f t="shared" si="2"/>
        <v/>
      </c>
      <c r="B46" s="279" t="str">
        <f t="shared" si="3"/>
        <v/>
      </c>
      <c r="C46" s="280"/>
      <c r="D46" s="160">
        <v>25</v>
      </c>
      <c r="E46" s="160" t="str">
        <f t="shared" si="4"/>
        <v/>
      </c>
      <c r="F46" s="4"/>
      <c r="G46" s="4"/>
      <c r="H46" s="4"/>
      <c r="I46" s="4"/>
      <c r="J46" s="4"/>
      <c r="K46" s="4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29"/>
      <c r="AJ46" s="15"/>
      <c r="AK46" s="29"/>
      <c r="AL46" s="4"/>
      <c r="AM46" s="4"/>
      <c r="AN46" s="4"/>
      <c r="AO46" s="4"/>
      <c r="AP46" s="4"/>
      <c r="AQ46" s="310" t="str">
        <f t="shared" si="6"/>
        <v/>
      </c>
      <c r="AR46" s="374" t="str">
        <f t="shared" si="7"/>
        <v/>
      </c>
      <c r="AS46" s="6" t="str">
        <f>UPPER(IF($AI46="","",IF(COUNTIF($AS$21:$AS45,$AI46)&lt;1,$AI46,"")))</f>
        <v/>
      </c>
      <c r="AT46" s="160" t="str">
        <f t="shared" si="5"/>
        <v/>
      </c>
      <c r="AU46" s="157" t="str">
        <f t="shared" si="8"/>
        <v/>
      </c>
      <c r="AV46" s="305"/>
      <c r="AW46" s="160"/>
    </row>
    <row r="47" spans="1:49" s="155" customFormat="1" ht="13">
      <c r="A47" s="160" t="str">
        <f t="shared" si="2"/>
        <v/>
      </c>
      <c r="B47" s="279" t="str">
        <f t="shared" si="3"/>
        <v/>
      </c>
      <c r="C47" s="280"/>
      <c r="D47" s="160">
        <v>26</v>
      </c>
      <c r="E47" s="160" t="str">
        <f t="shared" si="4"/>
        <v/>
      </c>
      <c r="F47" s="4"/>
      <c r="G47" s="4"/>
      <c r="H47" s="4"/>
      <c r="I47" s="4"/>
      <c r="J47" s="4"/>
      <c r="K47" s="4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29"/>
      <c r="AJ47" s="15"/>
      <c r="AK47" s="29"/>
      <c r="AL47" s="4"/>
      <c r="AM47" s="4"/>
      <c r="AN47" s="4"/>
      <c r="AO47" s="4"/>
      <c r="AP47" s="4"/>
      <c r="AQ47" s="310" t="str">
        <f t="shared" si="6"/>
        <v/>
      </c>
      <c r="AR47" s="374" t="str">
        <f t="shared" si="7"/>
        <v/>
      </c>
      <c r="AS47" s="6" t="str">
        <f>UPPER(IF($AI47="","",IF(COUNTIF($AS$21:$AS46,$AI47)&lt;1,$AI47,"")))</f>
        <v/>
      </c>
      <c r="AT47" s="160" t="str">
        <f t="shared" si="5"/>
        <v/>
      </c>
      <c r="AU47" s="157" t="str">
        <f t="shared" si="8"/>
        <v/>
      </c>
      <c r="AV47" s="305"/>
      <c r="AW47" s="160"/>
    </row>
    <row r="48" spans="1:49" s="155" customFormat="1" ht="13" customHeight="1">
      <c r="A48" s="160" t="str">
        <f t="shared" si="2"/>
        <v/>
      </c>
      <c r="B48" s="279" t="str">
        <f t="shared" si="3"/>
        <v/>
      </c>
      <c r="C48" s="280"/>
      <c r="D48" s="160">
        <v>27</v>
      </c>
      <c r="E48" s="160" t="str">
        <f t="shared" si="4"/>
        <v/>
      </c>
      <c r="F48" s="4"/>
      <c r="G48" s="4"/>
      <c r="H48" s="4"/>
      <c r="I48" s="4"/>
      <c r="J48" s="4"/>
      <c r="K48" s="4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29"/>
      <c r="AJ48" s="15"/>
      <c r="AK48" s="29"/>
      <c r="AL48" s="4"/>
      <c r="AM48" s="4"/>
      <c r="AN48" s="4"/>
      <c r="AO48" s="4"/>
      <c r="AP48" s="4"/>
      <c r="AQ48" s="310" t="str">
        <f t="shared" si="6"/>
        <v/>
      </c>
      <c r="AR48" s="374" t="str">
        <f t="shared" si="7"/>
        <v/>
      </c>
      <c r="AS48" s="6" t="str">
        <f>UPPER(IF($AI48="","",IF(COUNTIF($AS$21:$AS47,$AI48)&lt;1,$AI48,"")))</f>
        <v/>
      </c>
      <c r="AT48" s="160" t="str">
        <f t="shared" si="5"/>
        <v/>
      </c>
      <c r="AU48" s="157" t="str">
        <f t="shared" si="8"/>
        <v/>
      </c>
      <c r="AV48" s="305"/>
      <c r="AW48" s="160"/>
    </row>
    <row r="49" spans="1:49" s="155" customFormat="1" ht="13" customHeight="1">
      <c r="A49" s="160" t="str">
        <f t="shared" si="2"/>
        <v/>
      </c>
      <c r="B49" s="279" t="str">
        <f t="shared" si="3"/>
        <v/>
      </c>
      <c r="C49" s="280"/>
      <c r="D49" s="160">
        <v>28</v>
      </c>
      <c r="E49" s="160" t="str">
        <f t="shared" si="4"/>
        <v/>
      </c>
      <c r="F49" s="4"/>
      <c r="G49" s="4"/>
      <c r="H49" s="4"/>
      <c r="I49" s="4"/>
      <c r="J49" s="4"/>
      <c r="K49" s="4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29"/>
      <c r="AJ49" s="15"/>
      <c r="AK49" s="29"/>
      <c r="AL49" s="4"/>
      <c r="AM49" s="4"/>
      <c r="AN49" s="4"/>
      <c r="AO49" s="4"/>
      <c r="AP49" s="4"/>
      <c r="AQ49" s="310" t="str">
        <f t="shared" si="6"/>
        <v/>
      </c>
      <c r="AR49" s="374" t="str">
        <f t="shared" si="7"/>
        <v/>
      </c>
      <c r="AS49" s="6" t="str">
        <f>UPPER(IF($AI49="","",IF(COUNTIF($AS$21:$AS48,$AI49)&lt;1,$AI49,"")))</f>
        <v/>
      </c>
      <c r="AT49" s="160" t="str">
        <f t="shared" si="5"/>
        <v/>
      </c>
      <c r="AU49" s="157" t="str">
        <f t="shared" si="8"/>
        <v/>
      </c>
      <c r="AV49" s="305"/>
      <c r="AW49" s="160"/>
    </row>
    <row r="50" spans="1:49" s="155" customFormat="1" ht="13" customHeight="1">
      <c r="A50" s="160" t="str">
        <f t="shared" si="2"/>
        <v/>
      </c>
      <c r="B50" s="279" t="str">
        <f t="shared" si="3"/>
        <v/>
      </c>
      <c r="C50" s="280"/>
      <c r="D50" s="160">
        <v>29</v>
      </c>
      <c r="E50" s="160" t="str">
        <f t="shared" si="4"/>
        <v/>
      </c>
      <c r="F50" s="4"/>
      <c r="G50" s="4"/>
      <c r="H50" s="4"/>
      <c r="I50" s="4"/>
      <c r="J50" s="4"/>
      <c r="K50" s="4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29"/>
      <c r="AJ50" s="15"/>
      <c r="AK50" s="29"/>
      <c r="AL50" s="4"/>
      <c r="AM50" s="4"/>
      <c r="AN50" s="4"/>
      <c r="AO50" s="4"/>
      <c r="AP50" s="4"/>
      <c r="AQ50" s="310" t="str">
        <f t="shared" si="6"/>
        <v/>
      </c>
      <c r="AR50" s="374" t="str">
        <f t="shared" si="7"/>
        <v/>
      </c>
      <c r="AS50" s="6" t="str">
        <f>UPPER(IF($AI50="","",IF(COUNTIF($AS$21:$AS49,$AI50)&lt;1,$AI50,"")))</f>
        <v/>
      </c>
      <c r="AT50" s="160" t="str">
        <f t="shared" si="5"/>
        <v/>
      </c>
      <c r="AU50" s="157" t="str">
        <f t="shared" si="8"/>
        <v/>
      </c>
      <c r="AV50" s="305"/>
      <c r="AW50" s="160"/>
    </row>
    <row r="51" spans="1:49" s="155" customFormat="1" ht="13" customHeight="1">
      <c r="A51" s="160" t="str">
        <f t="shared" si="2"/>
        <v/>
      </c>
      <c r="B51" s="279" t="str">
        <f t="shared" si="3"/>
        <v/>
      </c>
      <c r="C51" s="280"/>
      <c r="D51" s="160">
        <v>30</v>
      </c>
      <c r="E51" s="160" t="str">
        <f t="shared" si="4"/>
        <v/>
      </c>
      <c r="F51" s="4"/>
      <c r="G51" s="4"/>
      <c r="H51" s="4"/>
      <c r="I51" s="4"/>
      <c r="J51" s="4"/>
      <c r="K51" s="4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29"/>
      <c r="AJ51" s="15"/>
      <c r="AK51" s="29"/>
      <c r="AL51" s="4"/>
      <c r="AM51" s="4"/>
      <c r="AN51" s="4"/>
      <c r="AO51" s="4"/>
      <c r="AP51" s="4"/>
      <c r="AQ51" s="310" t="str">
        <f t="shared" si="6"/>
        <v/>
      </c>
      <c r="AR51" s="374" t="str">
        <f t="shared" si="7"/>
        <v/>
      </c>
      <c r="AS51" s="6" t="str">
        <f>UPPER(IF($AI51="","",IF(COUNTIF($AS$21:$AS50,$AI51)&lt;1,$AI51,"")))</f>
        <v/>
      </c>
      <c r="AT51" s="160" t="str">
        <f t="shared" si="5"/>
        <v/>
      </c>
      <c r="AU51" s="157" t="str">
        <f t="shared" si="8"/>
        <v/>
      </c>
      <c r="AV51" s="305"/>
      <c r="AW51" s="160"/>
    </row>
    <row r="52" spans="1:49" s="155" customFormat="1" ht="13" customHeight="1">
      <c r="A52" s="160" t="str">
        <f t="shared" si="2"/>
        <v/>
      </c>
      <c r="B52" s="279" t="str">
        <f t="shared" si="3"/>
        <v/>
      </c>
      <c r="C52" s="280"/>
      <c r="D52" s="160">
        <v>31</v>
      </c>
      <c r="E52" s="160" t="str">
        <f t="shared" si="4"/>
        <v/>
      </c>
      <c r="F52" s="4"/>
      <c r="G52" s="4"/>
      <c r="H52" s="4"/>
      <c r="I52" s="4"/>
      <c r="J52" s="4"/>
      <c r="K52" s="4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29"/>
      <c r="AJ52" s="15"/>
      <c r="AK52" s="29"/>
      <c r="AL52" s="4"/>
      <c r="AM52" s="4"/>
      <c r="AN52" s="4"/>
      <c r="AO52" s="4"/>
      <c r="AP52" s="4"/>
      <c r="AQ52" s="310" t="str">
        <f t="shared" si="6"/>
        <v/>
      </c>
      <c r="AR52" s="374" t="str">
        <f t="shared" si="7"/>
        <v/>
      </c>
      <c r="AS52" s="6" t="str">
        <f>UPPER(IF($AI52="","",IF(COUNTIF($AS$21:$AS51,$AI52)&lt;1,$AI52,"")))</f>
        <v/>
      </c>
      <c r="AT52" s="160" t="str">
        <f t="shared" si="5"/>
        <v/>
      </c>
      <c r="AU52" s="157" t="str">
        <f t="shared" si="8"/>
        <v/>
      </c>
      <c r="AV52" s="305"/>
      <c r="AW52" s="160"/>
    </row>
    <row r="53" spans="1:49" s="155" customFormat="1" ht="13" customHeight="1">
      <c r="A53" s="160" t="str">
        <f t="shared" si="2"/>
        <v/>
      </c>
      <c r="B53" s="279" t="str">
        <f t="shared" si="3"/>
        <v/>
      </c>
      <c r="C53" s="280"/>
      <c r="D53" s="160">
        <v>32</v>
      </c>
      <c r="E53" s="160" t="str">
        <f t="shared" si="4"/>
        <v/>
      </c>
      <c r="F53" s="4"/>
      <c r="G53" s="4"/>
      <c r="H53" s="4"/>
      <c r="I53" s="4"/>
      <c r="J53" s="4"/>
      <c r="K53" s="4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29"/>
      <c r="AJ53" s="15"/>
      <c r="AK53" s="29"/>
      <c r="AL53" s="4"/>
      <c r="AM53" s="4"/>
      <c r="AN53" s="4"/>
      <c r="AO53" s="4"/>
      <c r="AP53" s="4"/>
      <c r="AQ53" s="310" t="str">
        <f t="shared" si="6"/>
        <v/>
      </c>
      <c r="AR53" s="374" t="str">
        <f t="shared" si="7"/>
        <v/>
      </c>
      <c r="AS53" s="6" t="str">
        <f>UPPER(IF($AI53="","",IF(COUNTIF($AS$21:$AS52,$AI53)&lt;1,$AI53,"")))</f>
        <v/>
      </c>
      <c r="AT53" s="160" t="str">
        <f t="shared" si="5"/>
        <v/>
      </c>
      <c r="AU53" s="157" t="str">
        <f t="shared" si="8"/>
        <v/>
      </c>
      <c r="AV53" s="305"/>
      <c r="AW53" s="160"/>
    </row>
    <row r="54" spans="1:49" s="155" customFormat="1" ht="13" customHeight="1">
      <c r="A54" s="160" t="str">
        <f t="shared" si="2"/>
        <v/>
      </c>
      <c r="B54" s="279" t="str">
        <f t="shared" si="3"/>
        <v/>
      </c>
      <c r="C54" s="280"/>
      <c r="D54" s="160">
        <v>33</v>
      </c>
      <c r="E54" s="160" t="str">
        <f t="shared" ref="E54:E85" si="9">IF(COUNTA($S54:$X54)&gt;0,$H54&amp;"O",IF(COUNTA($AA54:$AC54)&gt;0,$H54&amp;"O",IF($L54&lt;&gt;"",$H54&amp;"O",$A54)))</f>
        <v/>
      </c>
      <c r="F54" s="4"/>
      <c r="G54" s="4"/>
      <c r="H54" s="4"/>
      <c r="I54" s="4"/>
      <c r="J54" s="4"/>
      <c r="K54" s="4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29"/>
      <c r="AJ54" s="15"/>
      <c r="AK54" s="29"/>
      <c r="AL54" s="4"/>
      <c r="AM54" s="4"/>
      <c r="AN54" s="4"/>
      <c r="AO54" s="4"/>
      <c r="AP54" s="4"/>
      <c r="AQ54" s="310" t="str">
        <f t="shared" si="6"/>
        <v/>
      </c>
      <c r="AR54" s="374" t="str">
        <f t="shared" si="7"/>
        <v/>
      </c>
      <c r="AS54" s="6" t="str">
        <f>UPPER(IF($AI54="","",IF(COUNTIF($AS$21:$AS53,$AI54)&lt;1,$AI54,"")))</f>
        <v/>
      </c>
      <c r="AT54" s="160" t="str">
        <f t="shared" ref="AT54:AT85" si="10">IF($AI54="","",IF(COUNTIF($AI$22:$AI$122,$AI54)&lt;4,"每隊最少4人",IF(COUNTIF($AI$22:$AI$122,$AI54)&gt;6,"每隊最多6人",COUNTIF($AI$22:$AI$122,$AI54))))</f>
        <v/>
      </c>
      <c r="AU54" s="157" t="str">
        <f t="shared" si="8"/>
        <v/>
      </c>
      <c r="AV54" s="305"/>
      <c r="AW54" s="160"/>
    </row>
    <row r="55" spans="1:49" s="155" customFormat="1" ht="13" customHeight="1">
      <c r="A55" s="160" t="str">
        <f t="shared" si="2"/>
        <v/>
      </c>
      <c r="B55" s="279" t="str">
        <f t="shared" si="3"/>
        <v/>
      </c>
      <c r="C55" s="280"/>
      <c r="D55" s="160">
        <v>34</v>
      </c>
      <c r="E55" s="160" t="str">
        <f t="shared" si="9"/>
        <v/>
      </c>
      <c r="F55" s="4"/>
      <c r="G55" s="4"/>
      <c r="H55" s="4"/>
      <c r="I55" s="4"/>
      <c r="J55" s="4"/>
      <c r="K55" s="4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29"/>
      <c r="AJ55" s="15"/>
      <c r="AK55" s="29"/>
      <c r="AL55" s="4"/>
      <c r="AM55" s="4"/>
      <c r="AN55" s="4"/>
      <c r="AO55" s="4"/>
      <c r="AP55" s="4"/>
      <c r="AQ55" s="310" t="str">
        <f t="shared" si="6"/>
        <v/>
      </c>
      <c r="AR55" s="374" t="str">
        <f t="shared" si="7"/>
        <v/>
      </c>
      <c r="AS55" s="6" t="str">
        <f>UPPER(IF($AI55="","",IF(COUNTIF($AS$21:$AS54,$AI55)&lt;1,$AI55,"")))</f>
        <v/>
      </c>
      <c r="AT55" s="160" t="str">
        <f t="shared" si="10"/>
        <v/>
      </c>
      <c r="AU55" s="157" t="str">
        <f t="shared" si="8"/>
        <v/>
      </c>
      <c r="AV55" s="305"/>
      <c r="AW55" s="160"/>
    </row>
    <row r="56" spans="1:49" s="155" customFormat="1" ht="13" customHeight="1">
      <c r="A56" s="160" t="str">
        <f t="shared" si="2"/>
        <v/>
      </c>
      <c r="B56" s="279" t="str">
        <f t="shared" si="3"/>
        <v/>
      </c>
      <c r="C56" s="280"/>
      <c r="D56" s="160">
        <v>35</v>
      </c>
      <c r="E56" s="160" t="str">
        <f t="shared" si="9"/>
        <v/>
      </c>
      <c r="F56" s="4"/>
      <c r="G56" s="4"/>
      <c r="H56" s="4"/>
      <c r="I56" s="4"/>
      <c r="J56" s="4"/>
      <c r="K56" s="4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29"/>
      <c r="AJ56" s="15"/>
      <c r="AK56" s="29"/>
      <c r="AL56" s="4"/>
      <c r="AM56" s="4"/>
      <c r="AN56" s="4"/>
      <c r="AO56" s="4"/>
      <c r="AP56" s="4"/>
      <c r="AQ56" s="310" t="str">
        <f t="shared" si="6"/>
        <v/>
      </c>
      <c r="AR56" s="374" t="str">
        <f t="shared" si="7"/>
        <v/>
      </c>
      <c r="AS56" s="6" t="str">
        <f>UPPER(IF($AI56="","",IF(COUNTIF($AS$21:$AS55,$AI56)&lt;1,$AI56,"")))</f>
        <v/>
      </c>
      <c r="AT56" s="160" t="str">
        <f t="shared" si="10"/>
        <v/>
      </c>
      <c r="AU56" s="157" t="str">
        <f t="shared" si="8"/>
        <v/>
      </c>
      <c r="AV56" s="305"/>
      <c r="AW56" s="160"/>
    </row>
    <row r="57" spans="1:49" s="155" customFormat="1" ht="13" customHeight="1">
      <c r="A57" s="160" t="str">
        <f t="shared" si="2"/>
        <v/>
      </c>
      <c r="B57" s="279" t="str">
        <f t="shared" si="3"/>
        <v/>
      </c>
      <c r="C57" s="280"/>
      <c r="D57" s="160">
        <v>36</v>
      </c>
      <c r="E57" s="160" t="str">
        <f t="shared" si="9"/>
        <v/>
      </c>
      <c r="F57" s="4"/>
      <c r="G57" s="4"/>
      <c r="H57" s="4"/>
      <c r="I57" s="4"/>
      <c r="J57" s="4"/>
      <c r="K57" s="4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29"/>
      <c r="AJ57" s="15"/>
      <c r="AK57" s="29"/>
      <c r="AL57" s="4"/>
      <c r="AM57" s="4"/>
      <c r="AN57" s="4"/>
      <c r="AO57" s="4"/>
      <c r="AP57" s="4"/>
      <c r="AQ57" s="310" t="str">
        <f t="shared" si="6"/>
        <v/>
      </c>
      <c r="AR57" s="374" t="str">
        <f t="shared" si="7"/>
        <v/>
      </c>
      <c r="AS57" s="6" t="str">
        <f>UPPER(IF($AI57="","",IF(COUNTIF($AS$21:$AS56,$AI57)&lt;1,$AI57,"")))</f>
        <v/>
      </c>
      <c r="AT57" s="160" t="str">
        <f t="shared" si="10"/>
        <v/>
      </c>
      <c r="AU57" s="157" t="str">
        <f t="shared" si="8"/>
        <v/>
      </c>
      <c r="AV57" s="305"/>
      <c r="AW57" s="160"/>
    </row>
    <row r="58" spans="1:49" s="155" customFormat="1" ht="13" customHeight="1">
      <c r="A58" s="160" t="str">
        <f t="shared" si="2"/>
        <v/>
      </c>
      <c r="B58" s="279" t="str">
        <f t="shared" si="3"/>
        <v/>
      </c>
      <c r="C58" s="280"/>
      <c r="D58" s="160">
        <v>37</v>
      </c>
      <c r="E58" s="160" t="str">
        <f t="shared" si="9"/>
        <v/>
      </c>
      <c r="F58" s="4"/>
      <c r="G58" s="4"/>
      <c r="H58" s="4"/>
      <c r="I58" s="4"/>
      <c r="J58" s="4"/>
      <c r="K58" s="4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29"/>
      <c r="AJ58" s="15"/>
      <c r="AK58" s="29"/>
      <c r="AL58" s="4"/>
      <c r="AM58" s="4"/>
      <c r="AN58" s="4"/>
      <c r="AO58" s="4"/>
      <c r="AP58" s="4"/>
      <c r="AQ58" s="310" t="str">
        <f t="shared" si="6"/>
        <v/>
      </c>
      <c r="AR58" s="374" t="str">
        <f t="shared" si="7"/>
        <v/>
      </c>
      <c r="AS58" s="6" t="str">
        <f>UPPER(IF($AI58="","",IF(COUNTIF($AS$21:$AS57,$AI58)&lt;1,$AI58,"")))</f>
        <v/>
      </c>
      <c r="AT58" s="160" t="str">
        <f t="shared" si="10"/>
        <v/>
      </c>
      <c r="AU58" s="157" t="str">
        <f t="shared" si="8"/>
        <v/>
      </c>
      <c r="AV58" s="305"/>
      <c r="AW58" s="160"/>
    </row>
    <row r="59" spans="1:49" s="155" customFormat="1" ht="13" customHeight="1">
      <c r="A59" s="160" t="str">
        <f t="shared" si="2"/>
        <v/>
      </c>
      <c r="B59" s="279" t="str">
        <f t="shared" si="3"/>
        <v/>
      </c>
      <c r="C59" s="280"/>
      <c r="D59" s="160">
        <v>38</v>
      </c>
      <c r="E59" s="160" t="str">
        <f t="shared" si="9"/>
        <v/>
      </c>
      <c r="F59" s="4"/>
      <c r="G59" s="4"/>
      <c r="H59" s="4"/>
      <c r="I59" s="4"/>
      <c r="J59" s="4"/>
      <c r="K59" s="4"/>
      <c r="L59" s="3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29"/>
      <c r="AJ59" s="15"/>
      <c r="AK59" s="29"/>
      <c r="AL59" s="4"/>
      <c r="AM59" s="4"/>
      <c r="AN59" s="4"/>
      <c r="AO59" s="4"/>
      <c r="AP59" s="4"/>
      <c r="AQ59" s="310" t="str">
        <f t="shared" si="6"/>
        <v/>
      </c>
      <c r="AR59" s="374" t="str">
        <f t="shared" si="7"/>
        <v/>
      </c>
      <c r="AS59" s="6" t="str">
        <f>UPPER(IF($AI59="","",IF(COUNTIF($AS$21:$AS58,$AI59)&lt;1,$AI59,"")))</f>
        <v/>
      </c>
      <c r="AT59" s="160" t="str">
        <f t="shared" si="10"/>
        <v/>
      </c>
      <c r="AU59" s="157" t="str">
        <f t="shared" si="8"/>
        <v/>
      </c>
      <c r="AV59" s="305"/>
      <c r="AW59" s="160"/>
    </row>
    <row r="60" spans="1:49" s="155" customFormat="1" ht="13" customHeight="1">
      <c r="A60" s="160" t="str">
        <f t="shared" si="2"/>
        <v/>
      </c>
      <c r="B60" s="279" t="str">
        <f t="shared" si="3"/>
        <v/>
      </c>
      <c r="C60" s="280"/>
      <c r="D60" s="160">
        <v>39</v>
      </c>
      <c r="E60" s="160" t="str">
        <f t="shared" si="9"/>
        <v/>
      </c>
      <c r="F60" s="4"/>
      <c r="G60" s="4"/>
      <c r="H60" s="4"/>
      <c r="I60" s="4"/>
      <c r="J60" s="4"/>
      <c r="K60" s="4"/>
      <c r="L60" s="3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29"/>
      <c r="AJ60" s="15"/>
      <c r="AK60" s="29"/>
      <c r="AL60" s="4"/>
      <c r="AM60" s="4"/>
      <c r="AN60" s="4"/>
      <c r="AO60" s="4"/>
      <c r="AP60" s="4"/>
      <c r="AQ60" s="310" t="str">
        <f t="shared" si="6"/>
        <v/>
      </c>
      <c r="AR60" s="374" t="str">
        <f t="shared" si="7"/>
        <v/>
      </c>
      <c r="AS60" s="6" t="str">
        <f>UPPER(IF($AI60="","",IF(COUNTIF($AS$21:$AS59,$AI60)&lt;1,$AI60,"")))</f>
        <v/>
      </c>
      <c r="AT60" s="160" t="str">
        <f t="shared" si="10"/>
        <v/>
      </c>
      <c r="AU60" s="157" t="str">
        <f t="shared" si="8"/>
        <v/>
      </c>
      <c r="AV60" s="305"/>
      <c r="AW60" s="160"/>
    </row>
    <row r="61" spans="1:49" s="155" customFormat="1" ht="13" customHeight="1">
      <c r="A61" s="160" t="str">
        <f t="shared" si="2"/>
        <v/>
      </c>
      <c r="B61" s="279" t="str">
        <f t="shared" si="3"/>
        <v/>
      </c>
      <c r="C61" s="280"/>
      <c r="D61" s="160">
        <v>40</v>
      </c>
      <c r="E61" s="160" t="str">
        <f t="shared" si="9"/>
        <v/>
      </c>
      <c r="F61" s="4"/>
      <c r="G61" s="4"/>
      <c r="H61" s="4"/>
      <c r="I61" s="4"/>
      <c r="J61" s="4"/>
      <c r="K61" s="4"/>
      <c r="L61" s="3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29"/>
      <c r="AJ61" s="15"/>
      <c r="AK61" s="29"/>
      <c r="AL61" s="4"/>
      <c r="AM61" s="4"/>
      <c r="AN61" s="4"/>
      <c r="AO61" s="4"/>
      <c r="AP61" s="4"/>
      <c r="AQ61" s="310" t="str">
        <f t="shared" si="6"/>
        <v/>
      </c>
      <c r="AR61" s="374" t="str">
        <f t="shared" si="7"/>
        <v/>
      </c>
      <c r="AS61" s="6" t="str">
        <f>UPPER(IF($AI61="","",IF(COUNTIF($AS$21:$AS60,$AI61)&lt;1,$AI61,"")))</f>
        <v/>
      </c>
      <c r="AT61" s="160" t="str">
        <f t="shared" si="10"/>
        <v/>
      </c>
      <c r="AU61" s="157" t="str">
        <f t="shared" si="8"/>
        <v/>
      </c>
      <c r="AV61" s="305"/>
      <c r="AW61" s="160"/>
    </row>
    <row r="62" spans="1:49" s="155" customFormat="1" ht="13" customHeight="1">
      <c r="A62" s="160" t="str">
        <f t="shared" si="2"/>
        <v/>
      </c>
      <c r="B62" s="279" t="str">
        <f t="shared" si="3"/>
        <v/>
      </c>
      <c r="C62" s="280"/>
      <c r="D62" s="160">
        <v>41</v>
      </c>
      <c r="E62" s="160" t="str">
        <f t="shared" si="9"/>
        <v/>
      </c>
      <c r="F62" s="4"/>
      <c r="G62" s="4"/>
      <c r="H62" s="4"/>
      <c r="I62" s="4"/>
      <c r="J62" s="4"/>
      <c r="K62" s="4"/>
      <c r="L62" s="3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29"/>
      <c r="AJ62" s="15"/>
      <c r="AK62" s="29"/>
      <c r="AL62" s="4"/>
      <c r="AM62" s="4"/>
      <c r="AN62" s="4"/>
      <c r="AO62" s="4"/>
      <c r="AP62" s="4"/>
      <c r="AQ62" s="310" t="str">
        <f t="shared" si="6"/>
        <v/>
      </c>
      <c r="AR62" s="374" t="str">
        <f t="shared" si="7"/>
        <v/>
      </c>
      <c r="AS62" s="6" t="str">
        <f>UPPER(IF($AI62="","",IF(COUNTIF($AS$21:$AS61,$AI62)&lt;1,$AI62,"")))</f>
        <v/>
      </c>
      <c r="AT62" s="160" t="str">
        <f t="shared" si="10"/>
        <v/>
      </c>
      <c r="AU62" s="157" t="str">
        <f t="shared" si="8"/>
        <v/>
      </c>
      <c r="AV62" s="305"/>
      <c r="AW62" s="160"/>
    </row>
    <row r="63" spans="1:49" s="155" customFormat="1" ht="13" customHeight="1">
      <c r="A63" s="160" t="str">
        <f t="shared" si="2"/>
        <v/>
      </c>
      <c r="B63" s="279" t="str">
        <f t="shared" si="3"/>
        <v/>
      </c>
      <c r="C63" s="280"/>
      <c r="D63" s="160">
        <v>42</v>
      </c>
      <c r="E63" s="160" t="str">
        <f t="shared" si="9"/>
        <v/>
      </c>
      <c r="F63" s="4"/>
      <c r="G63" s="4"/>
      <c r="H63" s="4"/>
      <c r="I63" s="4"/>
      <c r="J63" s="4"/>
      <c r="K63" s="4"/>
      <c r="L63" s="3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29"/>
      <c r="AJ63" s="15"/>
      <c r="AK63" s="29"/>
      <c r="AL63" s="4"/>
      <c r="AM63" s="4"/>
      <c r="AN63" s="4"/>
      <c r="AO63" s="4"/>
      <c r="AP63" s="4"/>
      <c r="AQ63" s="310" t="str">
        <f t="shared" si="6"/>
        <v/>
      </c>
      <c r="AR63" s="374" t="str">
        <f t="shared" si="7"/>
        <v/>
      </c>
      <c r="AS63" s="6" t="str">
        <f>UPPER(IF($AI63="","",IF(COUNTIF($AS$21:$AS62,$AI63)&lt;1,$AI63,"")))</f>
        <v/>
      </c>
      <c r="AT63" s="160" t="str">
        <f t="shared" si="10"/>
        <v/>
      </c>
      <c r="AU63" s="157" t="str">
        <f t="shared" si="8"/>
        <v/>
      </c>
      <c r="AV63" s="305"/>
      <c r="AW63" s="160"/>
    </row>
    <row r="64" spans="1:49" s="155" customFormat="1" ht="13" customHeight="1">
      <c r="A64" s="160" t="str">
        <f t="shared" si="2"/>
        <v/>
      </c>
      <c r="B64" s="279" t="str">
        <f t="shared" si="3"/>
        <v/>
      </c>
      <c r="C64" s="280"/>
      <c r="D64" s="160">
        <v>43</v>
      </c>
      <c r="E64" s="160" t="str">
        <f t="shared" si="9"/>
        <v/>
      </c>
      <c r="F64" s="4"/>
      <c r="G64" s="4"/>
      <c r="H64" s="4"/>
      <c r="I64" s="4"/>
      <c r="J64" s="4"/>
      <c r="K64" s="4"/>
      <c r="L64" s="3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29"/>
      <c r="AJ64" s="15"/>
      <c r="AK64" s="29"/>
      <c r="AL64" s="4"/>
      <c r="AM64" s="4"/>
      <c r="AN64" s="4"/>
      <c r="AO64" s="4"/>
      <c r="AP64" s="4"/>
      <c r="AQ64" s="310" t="str">
        <f t="shared" si="6"/>
        <v/>
      </c>
      <c r="AR64" s="374" t="str">
        <f t="shared" si="7"/>
        <v/>
      </c>
      <c r="AS64" s="6" t="str">
        <f>UPPER(IF($AI64="","",IF(COUNTIF($AS$21:$AS63,$AI64)&lt;1,$AI64,"")))</f>
        <v/>
      </c>
      <c r="AT64" s="160" t="str">
        <f t="shared" si="10"/>
        <v/>
      </c>
      <c r="AU64" s="157" t="str">
        <f t="shared" si="8"/>
        <v/>
      </c>
      <c r="AV64" s="305"/>
      <c r="AW64" s="160"/>
    </row>
    <row r="65" spans="1:49" s="155" customFormat="1" ht="13" customHeight="1">
      <c r="A65" s="160" t="str">
        <f t="shared" si="2"/>
        <v/>
      </c>
      <c r="B65" s="279" t="str">
        <f t="shared" si="3"/>
        <v/>
      </c>
      <c r="C65" s="280"/>
      <c r="D65" s="160">
        <v>44</v>
      </c>
      <c r="E65" s="160" t="str">
        <f t="shared" si="9"/>
        <v/>
      </c>
      <c r="F65" s="4"/>
      <c r="G65" s="4"/>
      <c r="H65" s="4"/>
      <c r="I65" s="4"/>
      <c r="J65" s="4"/>
      <c r="K65" s="4"/>
      <c r="L65" s="3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29"/>
      <c r="AJ65" s="15"/>
      <c r="AK65" s="29"/>
      <c r="AL65" s="4"/>
      <c r="AM65" s="4"/>
      <c r="AN65" s="4"/>
      <c r="AO65" s="4"/>
      <c r="AP65" s="4"/>
      <c r="AQ65" s="310" t="str">
        <f t="shared" si="6"/>
        <v/>
      </c>
      <c r="AR65" s="374" t="str">
        <f t="shared" si="7"/>
        <v/>
      </c>
      <c r="AS65" s="6" t="str">
        <f>UPPER(IF($AI65="","",IF(COUNTIF($AS$21:$AS64,$AI65)&lt;1,$AI65,"")))</f>
        <v/>
      </c>
      <c r="AT65" s="160" t="str">
        <f t="shared" si="10"/>
        <v/>
      </c>
      <c r="AU65" s="157" t="str">
        <f t="shared" si="8"/>
        <v/>
      </c>
      <c r="AV65" s="305"/>
      <c r="AW65" s="160"/>
    </row>
    <row r="66" spans="1:49" s="155" customFormat="1" ht="13" customHeight="1">
      <c r="A66" s="160" t="str">
        <f t="shared" si="2"/>
        <v/>
      </c>
      <c r="B66" s="279" t="str">
        <f t="shared" si="3"/>
        <v/>
      </c>
      <c r="C66" s="280"/>
      <c r="D66" s="160">
        <v>45</v>
      </c>
      <c r="E66" s="160" t="str">
        <f t="shared" si="9"/>
        <v/>
      </c>
      <c r="F66" s="4"/>
      <c r="G66" s="4"/>
      <c r="H66" s="4"/>
      <c r="I66" s="4"/>
      <c r="J66" s="4"/>
      <c r="K66" s="4"/>
      <c r="L66" s="3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29"/>
      <c r="AJ66" s="15"/>
      <c r="AK66" s="29"/>
      <c r="AL66" s="4"/>
      <c r="AM66" s="4"/>
      <c r="AN66" s="4"/>
      <c r="AO66" s="4"/>
      <c r="AP66" s="4"/>
      <c r="AQ66" s="310" t="str">
        <f t="shared" si="6"/>
        <v/>
      </c>
      <c r="AR66" s="374" t="str">
        <f t="shared" si="7"/>
        <v/>
      </c>
      <c r="AS66" s="6" t="str">
        <f>UPPER(IF($AI66="","",IF(COUNTIF($AS$21:$AS65,$AI66)&lt;1,$AI66,"")))</f>
        <v/>
      </c>
      <c r="AT66" s="160" t="str">
        <f t="shared" si="10"/>
        <v/>
      </c>
      <c r="AU66" s="157" t="str">
        <f t="shared" si="8"/>
        <v/>
      </c>
      <c r="AV66" s="305"/>
      <c r="AW66" s="160"/>
    </row>
    <row r="67" spans="1:49" s="155" customFormat="1" ht="13" customHeight="1">
      <c r="A67" s="160" t="str">
        <f t="shared" si="2"/>
        <v/>
      </c>
      <c r="B67" s="279" t="str">
        <f t="shared" si="3"/>
        <v/>
      </c>
      <c r="C67" s="280"/>
      <c r="D67" s="160">
        <v>46</v>
      </c>
      <c r="E67" s="160" t="str">
        <f t="shared" si="9"/>
        <v/>
      </c>
      <c r="F67" s="4"/>
      <c r="G67" s="4"/>
      <c r="H67" s="4"/>
      <c r="I67" s="4"/>
      <c r="J67" s="4"/>
      <c r="K67" s="4"/>
      <c r="L67" s="3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29"/>
      <c r="AJ67" s="15"/>
      <c r="AK67" s="29"/>
      <c r="AL67" s="4"/>
      <c r="AM67" s="4"/>
      <c r="AN67" s="4"/>
      <c r="AO67" s="4"/>
      <c r="AP67" s="4"/>
      <c r="AQ67" s="310" t="str">
        <f t="shared" si="6"/>
        <v/>
      </c>
      <c r="AR67" s="374" t="str">
        <f t="shared" si="7"/>
        <v/>
      </c>
      <c r="AS67" s="6" t="str">
        <f>UPPER(IF($AI67="","",IF(COUNTIF($AS$21:$AS66,$AI67)&lt;1,$AI67,"")))</f>
        <v/>
      </c>
      <c r="AT67" s="160" t="str">
        <f t="shared" si="10"/>
        <v/>
      </c>
      <c r="AU67" s="157" t="str">
        <f t="shared" si="8"/>
        <v/>
      </c>
      <c r="AV67" s="305"/>
      <c r="AW67" s="160"/>
    </row>
    <row r="68" spans="1:49" s="155" customFormat="1" ht="13" customHeight="1">
      <c r="A68" s="160" t="str">
        <f t="shared" si="2"/>
        <v/>
      </c>
      <c r="B68" s="279" t="str">
        <f t="shared" si="3"/>
        <v/>
      </c>
      <c r="C68" s="280"/>
      <c r="D68" s="160">
        <v>47</v>
      </c>
      <c r="E68" s="160" t="str">
        <f t="shared" si="9"/>
        <v/>
      </c>
      <c r="F68" s="4"/>
      <c r="G68" s="4"/>
      <c r="H68" s="4"/>
      <c r="I68" s="4"/>
      <c r="J68" s="4"/>
      <c r="K68" s="4"/>
      <c r="L68" s="3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29"/>
      <c r="AJ68" s="15"/>
      <c r="AK68" s="29"/>
      <c r="AL68" s="4"/>
      <c r="AM68" s="4"/>
      <c r="AN68" s="4"/>
      <c r="AO68" s="4"/>
      <c r="AP68" s="4"/>
      <c r="AQ68" s="310" t="str">
        <f t="shared" si="6"/>
        <v/>
      </c>
      <c r="AR68" s="374" t="str">
        <f t="shared" si="7"/>
        <v/>
      </c>
      <c r="AS68" s="6" t="str">
        <f>UPPER(IF($AI68="","",IF(COUNTIF($AS$21:$AS67,$AI68)&lt;1,$AI68,"")))</f>
        <v/>
      </c>
      <c r="AT68" s="160" t="str">
        <f t="shared" si="10"/>
        <v/>
      </c>
      <c r="AU68" s="157" t="str">
        <f t="shared" si="8"/>
        <v/>
      </c>
      <c r="AV68" s="305"/>
      <c r="AW68" s="160"/>
    </row>
    <row r="69" spans="1:49" s="155" customFormat="1" ht="13" customHeight="1">
      <c r="A69" s="160" t="str">
        <f t="shared" si="2"/>
        <v/>
      </c>
      <c r="B69" s="279" t="str">
        <f t="shared" si="3"/>
        <v/>
      </c>
      <c r="C69" s="280"/>
      <c r="D69" s="160">
        <v>48</v>
      </c>
      <c r="E69" s="160" t="str">
        <f t="shared" si="9"/>
        <v/>
      </c>
      <c r="F69" s="4"/>
      <c r="G69" s="4"/>
      <c r="H69" s="4"/>
      <c r="I69" s="4"/>
      <c r="J69" s="4"/>
      <c r="K69" s="4"/>
      <c r="L69" s="3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29"/>
      <c r="AJ69" s="15"/>
      <c r="AK69" s="29"/>
      <c r="AL69" s="4"/>
      <c r="AM69" s="4"/>
      <c r="AN69" s="4"/>
      <c r="AO69" s="4"/>
      <c r="AP69" s="4"/>
      <c r="AQ69" s="310" t="str">
        <f t="shared" si="6"/>
        <v/>
      </c>
      <c r="AR69" s="374" t="str">
        <f t="shared" si="7"/>
        <v/>
      </c>
      <c r="AS69" s="6" t="str">
        <f>UPPER(IF($AI69="","",IF(COUNTIF($AS$21:$AS68,$AI69)&lt;1,$AI69,"")))</f>
        <v/>
      </c>
      <c r="AT69" s="160" t="str">
        <f t="shared" si="10"/>
        <v/>
      </c>
      <c r="AU69" s="157" t="str">
        <f t="shared" si="8"/>
        <v/>
      </c>
      <c r="AV69" s="305"/>
      <c r="AW69" s="160"/>
    </row>
    <row r="70" spans="1:49" s="155" customFormat="1" ht="13" customHeight="1">
      <c r="A70" s="160" t="str">
        <f t="shared" si="2"/>
        <v/>
      </c>
      <c r="B70" s="279" t="str">
        <f t="shared" si="3"/>
        <v/>
      </c>
      <c r="C70" s="280"/>
      <c r="D70" s="160">
        <v>49</v>
      </c>
      <c r="E70" s="160" t="str">
        <f t="shared" si="9"/>
        <v/>
      </c>
      <c r="F70" s="4"/>
      <c r="G70" s="4"/>
      <c r="H70" s="4"/>
      <c r="I70" s="4"/>
      <c r="J70" s="4"/>
      <c r="K70" s="4"/>
      <c r="L70" s="3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29"/>
      <c r="AJ70" s="15"/>
      <c r="AK70" s="29"/>
      <c r="AL70" s="4"/>
      <c r="AM70" s="4"/>
      <c r="AN70" s="4"/>
      <c r="AO70" s="4"/>
      <c r="AP70" s="4"/>
      <c r="AQ70" s="310" t="str">
        <f t="shared" si="6"/>
        <v/>
      </c>
      <c r="AR70" s="374" t="str">
        <f t="shared" si="7"/>
        <v/>
      </c>
      <c r="AS70" s="6" t="str">
        <f>UPPER(IF($AI70="","",IF(COUNTIF($AS$21:$AS69,$AI70)&lt;1,$AI70,"")))</f>
        <v/>
      </c>
      <c r="AT70" s="160" t="str">
        <f t="shared" si="10"/>
        <v/>
      </c>
      <c r="AU70" s="157" t="str">
        <f t="shared" si="8"/>
        <v/>
      </c>
      <c r="AV70" s="305"/>
      <c r="AW70" s="160"/>
    </row>
    <row r="71" spans="1:49" s="155" customFormat="1" ht="13" customHeight="1">
      <c r="A71" s="160" t="str">
        <f t="shared" si="2"/>
        <v/>
      </c>
      <c r="B71" s="279" t="str">
        <f t="shared" si="3"/>
        <v/>
      </c>
      <c r="C71" s="280"/>
      <c r="D71" s="160">
        <v>50</v>
      </c>
      <c r="E71" s="160" t="str">
        <f t="shared" si="9"/>
        <v/>
      </c>
      <c r="F71" s="4"/>
      <c r="G71" s="4"/>
      <c r="H71" s="4"/>
      <c r="I71" s="4"/>
      <c r="J71" s="4"/>
      <c r="K71" s="4"/>
      <c r="L71" s="3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29"/>
      <c r="AJ71" s="15"/>
      <c r="AK71" s="29"/>
      <c r="AL71" s="4"/>
      <c r="AM71" s="4"/>
      <c r="AN71" s="4"/>
      <c r="AO71" s="4"/>
      <c r="AP71" s="4"/>
      <c r="AQ71" s="310" t="str">
        <f t="shared" si="6"/>
        <v/>
      </c>
      <c r="AR71" s="374" t="str">
        <f t="shared" si="7"/>
        <v/>
      </c>
      <c r="AS71" s="6" t="str">
        <f>UPPER(IF($AI71="","",IF(COUNTIF($AS$21:$AS70,$AI71)&lt;1,$AI71,"")))</f>
        <v/>
      </c>
      <c r="AT71" s="160" t="str">
        <f t="shared" si="10"/>
        <v/>
      </c>
      <c r="AU71" s="157" t="str">
        <f t="shared" si="8"/>
        <v/>
      </c>
      <c r="AV71" s="305"/>
      <c r="AW71" s="160"/>
    </row>
    <row r="72" spans="1:49" s="155" customFormat="1" ht="13" customHeight="1">
      <c r="A72" s="160" t="str">
        <f t="shared" si="2"/>
        <v/>
      </c>
      <c r="B72" s="279" t="str">
        <f t="shared" si="3"/>
        <v/>
      </c>
      <c r="C72" s="280"/>
      <c r="D72" s="160">
        <v>51</v>
      </c>
      <c r="E72" s="160" t="str">
        <f t="shared" si="9"/>
        <v/>
      </c>
      <c r="F72" s="4"/>
      <c r="G72" s="4"/>
      <c r="H72" s="4"/>
      <c r="I72" s="4"/>
      <c r="J72" s="4"/>
      <c r="K72" s="4"/>
      <c r="L72" s="3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29"/>
      <c r="AJ72" s="15"/>
      <c r="AK72" s="29"/>
      <c r="AL72" s="4"/>
      <c r="AM72" s="4"/>
      <c r="AN72" s="4"/>
      <c r="AO72" s="4"/>
      <c r="AP72" s="4"/>
      <c r="AQ72" s="310" t="str">
        <f t="shared" si="6"/>
        <v/>
      </c>
      <c r="AR72" s="374" t="str">
        <f t="shared" si="7"/>
        <v/>
      </c>
      <c r="AS72" s="6" t="str">
        <f>UPPER(IF($AI72="","",IF(COUNTIF($AS$21:$AS71,$AI72)&lt;1,$AI72,"")))</f>
        <v/>
      </c>
      <c r="AT72" s="160" t="str">
        <f t="shared" si="10"/>
        <v/>
      </c>
      <c r="AU72" s="157" t="str">
        <f t="shared" si="8"/>
        <v/>
      </c>
      <c r="AV72" s="305"/>
      <c r="AW72" s="160"/>
    </row>
    <row r="73" spans="1:49" s="155" customFormat="1" ht="13" customHeight="1">
      <c r="A73" s="160" t="str">
        <f t="shared" si="2"/>
        <v/>
      </c>
      <c r="B73" s="279" t="str">
        <f t="shared" si="3"/>
        <v/>
      </c>
      <c r="C73" s="280"/>
      <c r="D73" s="160">
        <v>52</v>
      </c>
      <c r="E73" s="160" t="str">
        <f t="shared" si="9"/>
        <v/>
      </c>
      <c r="F73" s="4"/>
      <c r="G73" s="4"/>
      <c r="H73" s="4"/>
      <c r="I73" s="4"/>
      <c r="J73" s="4"/>
      <c r="K73" s="4"/>
      <c r="L73" s="3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29"/>
      <c r="AJ73" s="15"/>
      <c r="AK73" s="29"/>
      <c r="AL73" s="4"/>
      <c r="AM73" s="4"/>
      <c r="AN73" s="4"/>
      <c r="AO73" s="4"/>
      <c r="AP73" s="4"/>
      <c r="AQ73" s="310" t="str">
        <f t="shared" si="6"/>
        <v/>
      </c>
      <c r="AR73" s="374" t="str">
        <f t="shared" si="7"/>
        <v/>
      </c>
      <c r="AS73" s="6" t="str">
        <f>UPPER(IF($AI73="","",IF(COUNTIF($AS$21:$AS72,$AI73)&lt;1,$AI73,"")))</f>
        <v/>
      </c>
      <c r="AT73" s="160" t="str">
        <f t="shared" si="10"/>
        <v/>
      </c>
      <c r="AU73" s="157" t="str">
        <f t="shared" si="8"/>
        <v/>
      </c>
      <c r="AV73" s="305"/>
      <c r="AW73" s="160"/>
    </row>
    <row r="74" spans="1:49" s="155" customFormat="1" ht="13" customHeight="1">
      <c r="A74" s="160" t="str">
        <f t="shared" si="2"/>
        <v/>
      </c>
      <c r="B74" s="279" t="str">
        <f t="shared" si="3"/>
        <v/>
      </c>
      <c r="C74" s="280"/>
      <c r="D74" s="160">
        <v>53</v>
      </c>
      <c r="E74" s="160" t="str">
        <f t="shared" si="9"/>
        <v/>
      </c>
      <c r="F74" s="4"/>
      <c r="G74" s="4"/>
      <c r="H74" s="4"/>
      <c r="I74" s="4"/>
      <c r="J74" s="4"/>
      <c r="K74" s="4"/>
      <c r="L74" s="3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29"/>
      <c r="AJ74" s="15"/>
      <c r="AK74" s="29"/>
      <c r="AL74" s="4"/>
      <c r="AM74" s="4"/>
      <c r="AN74" s="4"/>
      <c r="AO74" s="4"/>
      <c r="AP74" s="4"/>
      <c r="AQ74" s="310" t="str">
        <f t="shared" si="6"/>
        <v/>
      </c>
      <c r="AR74" s="374" t="str">
        <f t="shared" si="7"/>
        <v/>
      </c>
      <c r="AS74" s="6" t="str">
        <f>UPPER(IF($AI74="","",IF(COUNTIF($AS$21:$AS73,$AI74)&lt;1,$AI74,"")))</f>
        <v/>
      </c>
      <c r="AT74" s="160" t="str">
        <f t="shared" si="10"/>
        <v/>
      </c>
      <c r="AU74" s="157" t="str">
        <f t="shared" si="8"/>
        <v/>
      </c>
      <c r="AV74" s="305"/>
      <c r="AW74" s="160"/>
    </row>
    <row r="75" spans="1:49" s="155" customFormat="1" ht="13" customHeight="1">
      <c r="A75" s="160" t="str">
        <f t="shared" si="2"/>
        <v/>
      </c>
      <c r="B75" s="279" t="str">
        <f t="shared" si="3"/>
        <v/>
      </c>
      <c r="C75" s="280"/>
      <c r="D75" s="160">
        <v>54</v>
      </c>
      <c r="E75" s="160" t="str">
        <f t="shared" si="9"/>
        <v/>
      </c>
      <c r="F75" s="4"/>
      <c r="G75" s="4"/>
      <c r="H75" s="4"/>
      <c r="I75" s="4"/>
      <c r="J75" s="4"/>
      <c r="K75" s="4"/>
      <c r="L75" s="3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29"/>
      <c r="AJ75" s="15"/>
      <c r="AK75" s="29"/>
      <c r="AL75" s="4"/>
      <c r="AM75" s="4"/>
      <c r="AN75" s="4"/>
      <c r="AO75" s="4"/>
      <c r="AP75" s="4"/>
      <c r="AQ75" s="310" t="str">
        <f t="shared" si="6"/>
        <v/>
      </c>
      <c r="AR75" s="374" t="str">
        <f t="shared" si="7"/>
        <v/>
      </c>
      <c r="AS75" s="6" t="str">
        <f>UPPER(IF($AI75="","",IF(COUNTIF($AS$21:$AS74,$AI75)&lt;1,$AI75,"")))</f>
        <v/>
      </c>
      <c r="AT75" s="160" t="str">
        <f t="shared" si="10"/>
        <v/>
      </c>
      <c r="AU75" s="157" t="str">
        <f t="shared" si="8"/>
        <v/>
      </c>
      <c r="AV75" s="305"/>
      <c r="AW75" s="160"/>
    </row>
    <row r="76" spans="1:49" s="155" customFormat="1" ht="13" customHeight="1">
      <c r="A76" s="160" t="str">
        <f t="shared" si="2"/>
        <v/>
      </c>
      <c r="B76" s="279" t="str">
        <f t="shared" si="3"/>
        <v/>
      </c>
      <c r="C76" s="280"/>
      <c r="D76" s="160">
        <v>55</v>
      </c>
      <c r="E76" s="160" t="str">
        <f t="shared" si="9"/>
        <v/>
      </c>
      <c r="F76" s="4"/>
      <c r="G76" s="4"/>
      <c r="H76" s="4"/>
      <c r="I76" s="4"/>
      <c r="J76" s="4"/>
      <c r="K76" s="4"/>
      <c r="L76" s="3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29"/>
      <c r="AJ76" s="15"/>
      <c r="AK76" s="29"/>
      <c r="AL76" s="4"/>
      <c r="AM76" s="4"/>
      <c r="AN76" s="4"/>
      <c r="AO76" s="4"/>
      <c r="AP76" s="4"/>
      <c r="AQ76" s="310" t="str">
        <f t="shared" si="6"/>
        <v/>
      </c>
      <c r="AR76" s="374" t="str">
        <f t="shared" si="7"/>
        <v/>
      </c>
      <c r="AS76" s="6" t="str">
        <f>UPPER(IF($AI76="","",IF(COUNTIF($AS$21:$AS75,$AI76)&lt;1,$AI76,"")))</f>
        <v/>
      </c>
      <c r="AT76" s="160" t="str">
        <f t="shared" si="10"/>
        <v/>
      </c>
      <c r="AU76" s="157" t="str">
        <f t="shared" si="8"/>
        <v/>
      </c>
      <c r="AV76" s="305"/>
      <c r="AW76" s="160"/>
    </row>
    <row r="77" spans="1:49" s="155" customFormat="1" ht="13" customHeight="1">
      <c r="A77" s="160" t="str">
        <f t="shared" si="2"/>
        <v/>
      </c>
      <c r="B77" s="279" t="str">
        <f t="shared" si="3"/>
        <v/>
      </c>
      <c r="C77" s="280"/>
      <c r="D77" s="160">
        <v>56</v>
      </c>
      <c r="E77" s="160" t="str">
        <f t="shared" si="9"/>
        <v/>
      </c>
      <c r="F77" s="4"/>
      <c r="G77" s="4"/>
      <c r="H77" s="4"/>
      <c r="I77" s="4"/>
      <c r="J77" s="4"/>
      <c r="K77" s="4"/>
      <c r="L77" s="3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29"/>
      <c r="AJ77" s="15"/>
      <c r="AK77" s="29"/>
      <c r="AL77" s="4"/>
      <c r="AM77" s="4"/>
      <c r="AN77" s="4"/>
      <c r="AO77" s="4"/>
      <c r="AP77" s="4"/>
      <c r="AQ77" s="310" t="str">
        <f t="shared" si="6"/>
        <v/>
      </c>
      <c r="AR77" s="374" t="str">
        <f t="shared" si="7"/>
        <v/>
      </c>
      <c r="AS77" s="6" t="str">
        <f>UPPER(IF($AI77="","",IF(COUNTIF($AS$21:$AS76,$AI77)&lt;1,$AI77,"")))</f>
        <v/>
      </c>
      <c r="AT77" s="160" t="str">
        <f t="shared" si="10"/>
        <v/>
      </c>
      <c r="AU77" s="157" t="str">
        <f t="shared" si="8"/>
        <v/>
      </c>
      <c r="AV77" s="305"/>
      <c r="AW77" s="160"/>
    </row>
    <row r="78" spans="1:49" s="155" customFormat="1" ht="13" customHeight="1">
      <c r="A78" s="160" t="str">
        <f t="shared" si="2"/>
        <v/>
      </c>
      <c r="B78" s="279" t="str">
        <f t="shared" si="3"/>
        <v/>
      </c>
      <c r="C78" s="280"/>
      <c r="D78" s="160">
        <v>57</v>
      </c>
      <c r="E78" s="160" t="str">
        <f t="shared" si="9"/>
        <v/>
      </c>
      <c r="F78" s="4"/>
      <c r="G78" s="4"/>
      <c r="H78" s="4"/>
      <c r="I78" s="4"/>
      <c r="J78" s="4"/>
      <c r="K78" s="4"/>
      <c r="L78" s="3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29"/>
      <c r="AJ78" s="15"/>
      <c r="AK78" s="29"/>
      <c r="AL78" s="4"/>
      <c r="AM78" s="4"/>
      <c r="AN78" s="4"/>
      <c r="AO78" s="4"/>
      <c r="AP78" s="4"/>
      <c r="AQ78" s="310" t="str">
        <f t="shared" si="6"/>
        <v/>
      </c>
      <c r="AR78" s="374" t="str">
        <f t="shared" si="7"/>
        <v/>
      </c>
      <c r="AS78" s="6" t="str">
        <f>UPPER(IF($AI78="","",IF(COUNTIF($AS$21:$AS77,$AI78)&lt;1,$AI78,"")))</f>
        <v/>
      </c>
      <c r="AT78" s="160" t="str">
        <f t="shared" si="10"/>
        <v/>
      </c>
      <c r="AU78" s="157" t="str">
        <f t="shared" si="8"/>
        <v/>
      </c>
      <c r="AV78" s="305"/>
      <c r="AW78" s="160"/>
    </row>
    <row r="79" spans="1:49" s="155" customFormat="1" ht="13" customHeight="1">
      <c r="A79" s="160" t="str">
        <f t="shared" si="2"/>
        <v/>
      </c>
      <c r="B79" s="279" t="str">
        <f t="shared" si="3"/>
        <v/>
      </c>
      <c r="C79" s="280"/>
      <c r="D79" s="160">
        <v>58</v>
      </c>
      <c r="E79" s="160" t="str">
        <f t="shared" si="9"/>
        <v/>
      </c>
      <c r="F79" s="4"/>
      <c r="G79" s="4"/>
      <c r="H79" s="4"/>
      <c r="I79" s="4"/>
      <c r="J79" s="4"/>
      <c r="K79" s="4"/>
      <c r="L79" s="3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29"/>
      <c r="AJ79" s="15"/>
      <c r="AK79" s="29"/>
      <c r="AL79" s="4"/>
      <c r="AM79" s="4"/>
      <c r="AN79" s="4"/>
      <c r="AO79" s="4"/>
      <c r="AP79" s="4"/>
      <c r="AQ79" s="310" t="str">
        <f t="shared" si="6"/>
        <v/>
      </c>
      <c r="AR79" s="374" t="str">
        <f t="shared" si="7"/>
        <v/>
      </c>
      <c r="AS79" s="6" t="str">
        <f>UPPER(IF($AI79="","",IF(COUNTIF($AS$21:$AS78,$AI79)&lt;1,$AI79,"")))</f>
        <v/>
      </c>
      <c r="AT79" s="160" t="str">
        <f t="shared" si="10"/>
        <v/>
      </c>
      <c r="AU79" s="157" t="str">
        <f t="shared" si="8"/>
        <v/>
      </c>
      <c r="AV79" s="305"/>
      <c r="AW79" s="160"/>
    </row>
    <row r="80" spans="1:49" s="155" customFormat="1" ht="13">
      <c r="A80" s="160" t="str">
        <f t="shared" si="2"/>
        <v/>
      </c>
      <c r="B80" s="279" t="str">
        <f t="shared" si="3"/>
        <v/>
      </c>
      <c r="C80" s="280"/>
      <c r="D80" s="160">
        <v>59</v>
      </c>
      <c r="E80" s="160" t="str">
        <f t="shared" si="9"/>
        <v/>
      </c>
      <c r="F80" s="4"/>
      <c r="G80" s="4"/>
      <c r="H80" s="4"/>
      <c r="I80" s="4"/>
      <c r="J80" s="4"/>
      <c r="K80" s="4"/>
      <c r="L80" s="3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29"/>
      <c r="AJ80" s="15"/>
      <c r="AK80" s="29"/>
      <c r="AL80" s="4"/>
      <c r="AM80" s="4"/>
      <c r="AN80" s="4"/>
      <c r="AO80" s="4"/>
      <c r="AP80" s="4"/>
      <c r="AQ80" s="310" t="str">
        <f t="shared" si="6"/>
        <v/>
      </c>
      <c r="AR80" s="374" t="str">
        <f t="shared" si="7"/>
        <v/>
      </c>
      <c r="AS80" s="6" t="str">
        <f>UPPER(IF($AI80="","",IF(COUNTIF($AS$21:$AS79,$AI80)&lt;1,$AI80,"")))</f>
        <v/>
      </c>
      <c r="AT80" s="160" t="str">
        <f t="shared" si="10"/>
        <v/>
      </c>
      <c r="AU80" s="157" t="str">
        <f t="shared" si="8"/>
        <v/>
      </c>
      <c r="AV80" s="305"/>
      <c r="AW80" s="160"/>
    </row>
    <row r="81" spans="1:49" s="155" customFormat="1" ht="13" customHeight="1">
      <c r="A81" s="160" t="str">
        <f t="shared" si="2"/>
        <v/>
      </c>
      <c r="B81" s="279" t="str">
        <f t="shared" si="3"/>
        <v/>
      </c>
      <c r="C81" s="280"/>
      <c r="D81" s="160">
        <v>60</v>
      </c>
      <c r="E81" s="160" t="str">
        <f t="shared" si="9"/>
        <v/>
      </c>
      <c r="F81" s="4"/>
      <c r="G81" s="4"/>
      <c r="H81" s="4"/>
      <c r="I81" s="4"/>
      <c r="J81" s="4"/>
      <c r="K81" s="4"/>
      <c r="L81" s="3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29"/>
      <c r="AJ81" s="15"/>
      <c r="AK81" s="29"/>
      <c r="AL81" s="4"/>
      <c r="AM81" s="4"/>
      <c r="AN81" s="4"/>
      <c r="AO81" s="4"/>
      <c r="AP81" s="4"/>
      <c r="AQ81" s="310" t="str">
        <f t="shared" si="6"/>
        <v/>
      </c>
      <c r="AR81" s="374" t="str">
        <f t="shared" si="7"/>
        <v/>
      </c>
      <c r="AS81" s="6" t="str">
        <f>UPPER(IF($AI81="","",IF(COUNTIF($AS$21:$AS80,$AI81)&lt;1,$AI81,"")))</f>
        <v/>
      </c>
      <c r="AT81" s="160" t="str">
        <f t="shared" si="10"/>
        <v/>
      </c>
      <c r="AU81" s="157" t="str">
        <f t="shared" si="8"/>
        <v/>
      </c>
      <c r="AV81" s="305"/>
      <c r="AW81" s="160"/>
    </row>
    <row r="82" spans="1:49" s="155" customFormat="1" ht="13" customHeight="1">
      <c r="A82" s="160" t="str">
        <f t="shared" si="2"/>
        <v/>
      </c>
      <c r="B82" s="279" t="str">
        <f t="shared" si="3"/>
        <v/>
      </c>
      <c r="C82" s="280"/>
      <c r="D82" s="160">
        <v>61</v>
      </c>
      <c r="E82" s="160" t="str">
        <f t="shared" si="9"/>
        <v/>
      </c>
      <c r="F82" s="4"/>
      <c r="G82" s="4"/>
      <c r="H82" s="4"/>
      <c r="I82" s="4"/>
      <c r="J82" s="4"/>
      <c r="K82" s="4"/>
      <c r="L82" s="3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29"/>
      <c r="AJ82" s="15"/>
      <c r="AK82" s="29"/>
      <c r="AL82" s="4"/>
      <c r="AM82" s="4"/>
      <c r="AN82" s="4"/>
      <c r="AO82" s="4"/>
      <c r="AP82" s="4"/>
      <c r="AQ82" s="310" t="str">
        <f t="shared" si="6"/>
        <v/>
      </c>
      <c r="AR82" s="374" t="str">
        <f t="shared" si="7"/>
        <v/>
      </c>
      <c r="AS82" s="6" t="str">
        <f>UPPER(IF($AI82="","",IF(COUNTIF($AS$21:$AS81,$AI82)&lt;1,$AI82,"")))</f>
        <v/>
      </c>
      <c r="AT82" s="160" t="str">
        <f t="shared" si="10"/>
        <v/>
      </c>
      <c r="AU82" s="157" t="str">
        <f t="shared" si="8"/>
        <v/>
      </c>
      <c r="AV82" s="305"/>
      <c r="AW82" s="160"/>
    </row>
    <row r="83" spans="1:49" s="155" customFormat="1" ht="13" customHeight="1">
      <c r="A83" s="160" t="str">
        <f t="shared" si="2"/>
        <v/>
      </c>
      <c r="B83" s="279" t="str">
        <f t="shared" si="3"/>
        <v/>
      </c>
      <c r="C83" s="280"/>
      <c r="D83" s="160">
        <v>62</v>
      </c>
      <c r="E83" s="160" t="str">
        <f t="shared" si="9"/>
        <v/>
      </c>
      <c r="F83" s="4"/>
      <c r="G83" s="4"/>
      <c r="H83" s="4"/>
      <c r="I83" s="4"/>
      <c r="J83" s="4"/>
      <c r="K83" s="4"/>
      <c r="L83" s="3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29"/>
      <c r="AJ83" s="15"/>
      <c r="AK83" s="29"/>
      <c r="AL83" s="4"/>
      <c r="AM83" s="4"/>
      <c r="AN83" s="4"/>
      <c r="AO83" s="4"/>
      <c r="AP83" s="4"/>
      <c r="AQ83" s="310" t="str">
        <f t="shared" si="6"/>
        <v/>
      </c>
      <c r="AR83" s="374" t="str">
        <f t="shared" si="7"/>
        <v/>
      </c>
      <c r="AS83" s="6" t="str">
        <f>UPPER(IF($AI83="","",IF(COUNTIF($AS$21:$AS82,$AI83)&lt;1,$AI83,"")))</f>
        <v/>
      </c>
      <c r="AT83" s="160" t="str">
        <f t="shared" si="10"/>
        <v/>
      </c>
      <c r="AU83" s="157" t="str">
        <f t="shared" si="8"/>
        <v/>
      </c>
      <c r="AV83" s="305"/>
      <c r="AW83" s="160"/>
    </row>
    <row r="84" spans="1:49" s="155" customFormat="1" ht="13" customHeight="1">
      <c r="A84" s="160" t="str">
        <f t="shared" si="2"/>
        <v/>
      </c>
      <c r="B84" s="279" t="str">
        <f t="shared" si="3"/>
        <v/>
      </c>
      <c r="C84" s="280"/>
      <c r="D84" s="160">
        <v>63</v>
      </c>
      <c r="E84" s="160" t="str">
        <f t="shared" si="9"/>
        <v/>
      </c>
      <c r="F84" s="4"/>
      <c r="G84" s="4"/>
      <c r="H84" s="4"/>
      <c r="I84" s="4"/>
      <c r="J84" s="4"/>
      <c r="K84" s="4"/>
      <c r="L84" s="3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29"/>
      <c r="AJ84" s="15"/>
      <c r="AK84" s="29"/>
      <c r="AL84" s="4"/>
      <c r="AM84" s="4"/>
      <c r="AN84" s="4"/>
      <c r="AO84" s="4"/>
      <c r="AP84" s="4"/>
      <c r="AQ84" s="310" t="str">
        <f t="shared" si="6"/>
        <v/>
      </c>
      <c r="AR84" s="374" t="str">
        <f t="shared" si="7"/>
        <v/>
      </c>
      <c r="AS84" s="6" t="str">
        <f>UPPER(IF($AI84="","",IF(COUNTIF($AS$21:$AS83,$AI84)&lt;1,$AI84,"")))</f>
        <v/>
      </c>
      <c r="AT84" s="160" t="str">
        <f t="shared" si="10"/>
        <v/>
      </c>
      <c r="AU84" s="157" t="str">
        <f t="shared" si="8"/>
        <v/>
      </c>
      <c r="AV84" s="305"/>
      <c r="AW84" s="160"/>
    </row>
    <row r="85" spans="1:49" s="155" customFormat="1" ht="13" customHeight="1">
      <c r="A85" s="160" t="str">
        <f t="shared" si="2"/>
        <v/>
      </c>
      <c r="B85" s="279" t="str">
        <f t="shared" si="3"/>
        <v/>
      </c>
      <c r="C85" s="280"/>
      <c r="D85" s="160">
        <v>64</v>
      </c>
      <c r="E85" s="160" t="str">
        <f t="shared" si="9"/>
        <v/>
      </c>
      <c r="F85" s="4"/>
      <c r="G85" s="4"/>
      <c r="H85" s="4"/>
      <c r="I85" s="4"/>
      <c r="J85" s="4"/>
      <c r="K85" s="4"/>
      <c r="L85" s="3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29"/>
      <c r="AJ85" s="15"/>
      <c r="AK85" s="29"/>
      <c r="AL85" s="4"/>
      <c r="AM85" s="4"/>
      <c r="AN85" s="4"/>
      <c r="AO85" s="4"/>
      <c r="AP85" s="4"/>
      <c r="AQ85" s="310" t="str">
        <f t="shared" si="6"/>
        <v/>
      </c>
      <c r="AR85" s="374" t="str">
        <f t="shared" si="7"/>
        <v/>
      </c>
      <c r="AS85" s="6" t="str">
        <f>UPPER(IF($AI85="","",IF(COUNTIF($AS$21:$AS84,$AI85)&lt;1,$AI85,"")))</f>
        <v/>
      </c>
      <c r="AT85" s="160" t="str">
        <f t="shared" si="10"/>
        <v/>
      </c>
      <c r="AU85" s="157" t="str">
        <f t="shared" si="8"/>
        <v/>
      </c>
      <c r="AV85" s="305"/>
      <c r="AW85" s="160"/>
    </row>
    <row r="86" spans="1:49" s="155" customFormat="1" ht="13" customHeight="1">
      <c r="A86" s="160" t="str">
        <f t="shared" ref="A86:A121" si="11">UPPER(IF($I86="","",IF($I86&lt;$D$4,$H86&amp;"O",IF($H86="M",VLOOKUP($I86,$D$4:$F$11,2,0),IF($H86="F",VLOOKUP($I86,$D$4:$F$11,3,0))))))</f>
        <v/>
      </c>
      <c r="B86" s="279" t="str">
        <f t="shared" ref="B86:B121" si="12">IF(G86="","",IF(C86="","X",E86&amp;TEXT(C86,"000")))</f>
        <v/>
      </c>
      <c r="C86" s="280"/>
      <c r="D86" s="160">
        <v>65</v>
      </c>
      <c r="E86" s="160" t="str">
        <f t="shared" ref="E86:E121" si="13">IF(COUNTA($S86:$X86)&gt;0,$H86&amp;"O",IF(COUNTA($AA86:$AC86)&gt;0,$H86&amp;"O",IF($L86&lt;&gt;"",$H86&amp;"O",$A86)))</f>
        <v/>
      </c>
      <c r="F86" s="4"/>
      <c r="G86" s="4"/>
      <c r="H86" s="4"/>
      <c r="I86" s="4"/>
      <c r="J86" s="4"/>
      <c r="K86" s="4"/>
      <c r="L86" s="3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29"/>
      <c r="AJ86" s="15"/>
      <c r="AK86" s="29"/>
      <c r="AL86" s="4"/>
      <c r="AM86" s="4"/>
      <c r="AN86" s="4"/>
      <c r="AO86" s="4"/>
      <c r="AP86" s="4"/>
      <c r="AQ86" s="310" t="str">
        <f t="shared" si="6"/>
        <v/>
      </c>
      <c r="AR86" s="374" t="str">
        <f t="shared" si="7"/>
        <v/>
      </c>
      <c r="AS86" s="6" t="str">
        <f>UPPER(IF($AI86="","",IF(COUNTIF($AS$21:$AS85,$AI86)&lt;1,$AI86,"")))</f>
        <v/>
      </c>
      <c r="AT86" s="160" t="str">
        <f t="shared" ref="AT86:AT121" si="14">IF($AI86="","",IF(COUNTIF($AI$22:$AI$122,$AI86)&lt;4,"每隊最少4人",IF(COUNTIF($AI$22:$AI$122,$AI86)&gt;6,"每隊最多6人",COUNTIF($AI$22:$AI$122,$AI86))))</f>
        <v/>
      </c>
      <c r="AU86" s="157" t="str">
        <f t="shared" si="8"/>
        <v/>
      </c>
      <c r="AV86" s="305"/>
      <c r="AW86" s="160"/>
    </row>
    <row r="87" spans="1:49" s="155" customFormat="1" ht="13" customHeight="1">
      <c r="A87" s="160" t="str">
        <f t="shared" si="11"/>
        <v/>
      </c>
      <c r="B87" s="279" t="str">
        <f t="shared" si="12"/>
        <v/>
      </c>
      <c r="C87" s="280"/>
      <c r="D87" s="160">
        <v>66</v>
      </c>
      <c r="E87" s="160" t="str">
        <f t="shared" si="13"/>
        <v/>
      </c>
      <c r="F87" s="4"/>
      <c r="G87" s="4"/>
      <c r="H87" s="4"/>
      <c r="I87" s="4"/>
      <c r="J87" s="4"/>
      <c r="K87" s="4"/>
      <c r="L87" s="3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29"/>
      <c r="AJ87" s="15"/>
      <c r="AK87" s="29"/>
      <c r="AL87" s="4"/>
      <c r="AM87" s="4"/>
      <c r="AN87" s="4"/>
      <c r="AO87" s="4"/>
      <c r="AP87" s="4"/>
      <c r="AQ87" s="310" t="str">
        <f t="shared" ref="AQ87:AQ121" si="15">IF($I87="","",IF(COUNTA(M87:AF87)&gt;3,"超過3項個人項目",IF(COUNTA(M87:AF87)=0,"未選個人項目",IF(AL87="Y",0,IF(COUNTA(AK87)=1,COUNTA(M87:AF87)*($AQ$18+$AQ$19)+$AQ$17,IF(COUNTA(AK87)=0,COUNTA(M87:AF87)*($AQ$18+$AQ$17),"Error"))))))</f>
        <v/>
      </c>
      <c r="AR87" s="374" t="str">
        <f t="shared" ref="AR87:AR121" si="16">IF(AS87="","",IF(COUNTA(AG87:AH87)&gt;1,"只可選1項接力",$AR$18))</f>
        <v/>
      </c>
      <c r="AS87" s="6" t="str">
        <f>UPPER(IF($AI87="","",IF(COUNTIF($AS$21:$AS86,$AI87)&lt;1,$AI87,"")))</f>
        <v/>
      </c>
      <c r="AT87" s="160" t="str">
        <f t="shared" si="14"/>
        <v/>
      </c>
      <c r="AU87" s="157" t="str">
        <f t="shared" ref="AU87:AU121" si="17">IF($E87="","",IF($AJ87="",SUM($AQ87:$AR87)+$AW87,SUM($AQ87:$AR87)+$AW87+$AJ$21))</f>
        <v/>
      </c>
      <c r="AV87" s="305"/>
      <c r="AW87" s="160"/>
    </row>
    <row r="88" spans="1:49" s="155" customFormat="1" ht="13" customHeight="1">
      <c r="A88" s="160" t="str">
        <f t="shared" si="11"/>
        <v/>
      </c>
      <c r="B88" s="279" t="str">
        <f t="shared" si="12"/>
        <v/>
      </c>
      <c r="C88" s="280"/>
      <c r="D88" s="160">
        <v>67</v>
      </c>
      <c r="E88" s="160" t="str">
        <f t="shared" si="13"/>
        <v/>
      </c>
      <c r="F88" s="4"/>
      <c r="G88" s="4"/>
      <c r="H88" s="4"/>
      <c r="I88" s="4"/>
      <c r="J88" s="4"/>
      <c r="K88" s="4"/>
      <c r="L88" s="3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29"/>
      <c r="AJ88" s="15"/>
      <c r="AK88" s="29"/>
      <c r="AL88" s="4"/>
      <c r="AM88" s="4"/>
      <c r="AN88" s="4"/>
      <c r="AO88" s="4"/>
      <c r="AP88" s="4"/>
      <c r="AQ88" s="310" t="str">
        <f t="shared" si="15"/>
        <v/>
      </c>
      <c r="AR88" s="374" t="str">
        <f t="shared" si="16"/>
        <v/>
      </c>
      <c r="AS88" s="6" t="str">
        <f>UPPER(IF($AI88="","",IF(COUNTIF($AS$21:$AS87,$AI88)&lt;1,$AI88,"")))</f>
        <v/>
      </c>
      <c r="AT88" s="160" t="str">
        <f t="shared" si="14"/>
        <v/>
      </c>
      <c r="AU88" s="157" t="str">
        <f t="shared" si="17"/>
        <v/>
      </c>
      <c r="AV88" s="305"/>
      <c r="AW88" s="160"/>
    </row>
    <row r="89" spans="1:49" s="155" customFormat="1" ht="13" customHeight="1">
      <c r="A89" s="160" t="str">
        <f t="shared" si="11"/>
        <v/>
      </c>
      <c r="B89" s="279" t="str">
        <f t="shared" si="12"/>
        <v/>
      </c>
      <c r="C89" s="280"/>
      <c r="D89" s="160">
        <v>68</v>
      </c>
      <c r="E89" s="160" t="str">
        <f t="shared" si="13"/>
        <v/>
      </c>
      <c r="F89" s="4"/>
      <c r="G89" s="4"/>
      <c r="H89" s="4"/>
      <c r="I89" s="4"/>
      <c r="J89" s="4"/>
      <c r="K89" s="4"/>
      <c r="L89" s="3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29"/>
      <c r="AJ89" s="15"/>
      <c r="AK89" s="29"/>
      <c r="AL89" s="4"/>
      <c r="AM89" s="4"/>
      <c r="AN89" s="4"/>
      <c r="AO89" s="4"/>
      <c r="AP89" s="4"/>
      <c r="AQ89" s="310" t="str">
        <f t="shared" si="15"/>
        <v/>
      </c>
      <c r="AR89" s="374" t="str">
        <f t="shared" si="16"/>
        <v/>
      </c>
      <c r="AS89" s="6" t="str">
        <f>UPPER(IF($AI89="","",IF(COUNTIF($AS$21:$AS88,$AI89)&lt;1,$AI89,"")))</f>
        <v/>
      </c>
      <c r="AT89" s="160" t="str">
        <f t="shared" si="14"/>
        <v/>
      </c>
      <c r="AU89" s="157" t="str">
        <f t="shared" si="17"/>
        <v/>
      </c>
      <c r="AV89" s="305"/>
      <c r="AW89" s="160"/>
    </row>
    <row r="90" spans="1:49" s="155" customFormat="1" ht="13" customHeight="1">
      <c r="A90" s="160" t="str">
        <f t="shared" si="11"/>
        <v/>
      </c>
      <c r="B90" s="279" t="str">
        <f t="shared" si="12"/>
        <v/>
      </c>
      <c r="C90" s="280"/>
      <c r="D90" s="160">
        <v>69</v>
      </c>
      <c r="E90" s="160" t="str">
        <f t="shared" si="13"/>
        <v/>
      </c>
      <c r="F90" s="4"/>
      <c r="G90" s="4"/>
      <c r="H90" s="4"/>
      <c r="I90" s="4"/>
      <c r="J90" s="4"/>
      <c r="K90" s="4"/>
      <c r="L90" s="3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29"/>
      <c r="AJ90" s="15"/>
      <c r="AK90" s="29"/>
      <c r="AL90" s="4"/>
      <c r="AM90" s="4"/>
      <c r="AN90" s="4"/>
      <c r="AO90" s="4"/>
      <c r="AP90" s="4"/>
      <c r="AQ90" s="310" t="str">
        <f t="shared" si="15"/>
        <v/>
      </c>
      <c r="AR90" s="374" t="str">
        <f t="shared" si="16"/>
        <v/>
      </c>
      <c r="AS90" s="6" t="str">
        <f>UPPER(IF($AI90="","",IF(COUNTIF($AS$21:$AS89,$AI90)&lt;1,$AI90,"")))</f>
        <v/>
      </c>
      <c r="AT90" s="160" t="str">
        <f t="shared" si="14"/>
        <v/>
      </c>
      <c r="AU90" s="157" t="str">
        <f t="shared" si="17"/>
        <v/>
      </c>
      <c r="AV90" s="305"/>
      <c r="AW90" s="160"/>
    </row>
    <row r="91" spans="1:49" s="155" customFormat="1" ht="14" customHeight="1">
      <c r="A91" s="160" t="str">
        <f t="shared" si="11"/>
        <v/>
      </c>
      <c r="B91" s="279" t="str">
        <f t="shared" si="12"/>
        <v/>
      </c>
      <c r="C91" s="280"/>
      <c r="D91" s="160">
        <v>70</v>
      </c>
      <c r="E91" s="160" t="str">
        <f t="shared" si="13"/>
        <v/>
      </c>
      <c r="F91" s="4"/>
      <c r="G91" s="4"/>
      <c r="H91" s="4"/>
      <c r="I91" s="4"/>
      <c r="J91" s="4"/>
      <c r="K91" s="4"/>
      <c r="L91" s="3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29"/>
      <c r="AJ91" s="15"/>
      <c r="AK91" s="29"/>
      <c r="AL91" s="4"/>
      <c r="AM91" s="4"/>
      <c r="AN91" s="4"/>
      <c r="AO91" s="4"/>
      <c r="AP91" s="4"/>
      <c r="AQ91" s="310" t="str">
        <f t="shared" si="15"/>
        <v/>
      </c>
      <c r="AR91" s="374" t="str">
        <f t="shared" si="16"/>
        <v/>
      </c>
      <c r="AS91" s="6" t="str">
        <f>UPPER(IF($AI91="","",IF(COUNTIF($AS$21:$AS90,$AI91)&lt;1,$AI91,"")))</f>
        <v/>
      </c>
      <c r="AT91" s="160" t="str">
        <f t="shared" si="14"/>
        <v/>
      </c>
      <c r="AU91" s="157" t="str">
        <f t="shared" si="17"/>
        <v/>
      </c>
      <c r="AV91" s="305"/>
      <c r="AW91" s="160"/>
    </row>
    <row r="92" spans="1:49" s="155" customFormat="1" ht="13" customHeight="1">
      <c r="A92" s="160" t="str">
        <f t="shared" si="11"/>
        <v/>
      </c>
      <c r="B92" s="279" t="str">
        <f t="shared" si="12"/>
        <v/>
      </c>
      <c r="C92" s="280"/>
      <c r="D92" s="160">
        <v>71</v>
      </c>
      <c r="E92" s="160" t="str">
        <f t="shared" si="13"/>
        <v/>
      </c>
      <c r="F92" s="4"/>
      <c r="G92" s="4"/>
      <c r="H92" s="4"/>
      <c r="I92" s="4"/>
      <c r="J92" s="4"/>
      <c r="K92" s="4"/>
      <c r="L92" s="3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29"/>
      <c r="AJ92" s="15"/>
      <c r="AK92" s="29"/>
      <c r="AL92" s="4"/>
      <c r="AM92" s="4"/>
      <c r="AN92" s="4"/>
      <c r="AO92" s="4"/>
      <c r="AP92" s="4"/>
      <c r="AQ92" s="310" t="str">
        <f t="shared" si="15"/>
        <v/>
      </c>
      <c r="AR92" s="374" t="str">
        <f t="shared" si="16"/>
        <v/>
      </c>
      <c r="AS92" s="6" t="str">
        <f>UPPER(IF($AI92="","",IF(COUNTIF($AS$21:$AS91,$AI92)&lt;1,$AI92,"")))</f>
        <v/>
      </c>
      <c r="AT92" s="160" t="str">
        <f t="shared" si="14"/>
        <v/>
      </c>
      <c r="AU92" s="157" t="str">
        <f t="shared" si="17"/>
        <v/>
      </c>
      <c r="AV92" s="305"/>
      <c r="AW92" s="160"/>
    </row>
    <row r="93" spans="1:49" s="155" customFormat="1" ht="13" customHeight="1">
      <c r="A93" s="160" t="str">
        <f t="shared" si="11"/>
        <v/>
      </c>
      <c r="B93" s="279" t="str">
        <f t="shared" si="12"/>
        <v/>
      </c>
      <c r="C93" s="280"/>
      <c r="D93" s="160">
        <v>72</v>
      </c>
      <c r="E93" s="160" t="str">
        <f t="shared" si="13"/>
        <v/>
      </c>
      <c r="F93" s="4"/>
      <c r="G93" s="4"/>
      <c r="H93" s="4"/>
      <c r="I93" s="4"/>
      <c r="J93" s="4"/>
      <c r="K93" s="4"/>
      <c r="L93" s="3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29"/>
      <c r="AJ93" s="15"/>
      <c r="AK93" s="29"/>
      <c r="AL93" s="4"/>
      <c r="AM93" s="4"/>
      <c r="AN93" s="4"/>
      <c r="AO93" s="4"/>
      <c r="AP93" s="4"/>
      <c r="AQ93" s="310" t="str">
        <f t="shared" si="15"/>
        <v/>
      </c>
      <c r="AR93" s="374" t="str">
        <f t="shared" si="16"/>
        <v/>
      </c>
      <c r="AS93" s="6" t="str">
        <f>UPPER(IF($AI93="","",IF(COUNTIF($AS$21:$AS92,$AI93)&lt;1,$AI93,"")))</f>
        <v/>
      </c>
      <c r="AT93" s="160" t="str">
        <f t="shared" si="14"/>
        <v/>
      </c>
      <c r="AU93" s="157" t="str">
        <f t="shared" si="17"/>
        <v/>
      </c>
      <c r="AV93" s="305"/>
      <c r="AW93" s="160"/>
    </row>
    <row r="94" spans="1:49" s="155" customFormat="1" ht="13" customHeight="1">
      <c r="A94" s="160" t="str">
        <f t="shared" si="11"/>
        <v/>
      </c>
      <c r="B94" s="279" t="str">
        <f t="shared" si="12"/>
        <v/>
      </c>
      <c r="C94" s="280"/>
      <c r="D94" s="160">
        <v>73</v>
      </c>
      <c r="E94" s="160" t="str">
        <f t="shared" si="13"/>
        <v/>
      </c>
      <c r="F94" s="4"/>
      <c r="G94" s="4"/>
      <c r="H94" s="4"/>
      <c r="I94" s="4"/>
      <c r="J94" s="4"/>
      <c r="K94" s="4"/>
      <c r="L94" s="3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29"/>
      <c r="AJ94" s="15"/>
      <c r="AK94" s="29"/>
      <c r="AL94" s="4"/>
      <c r="AM94" s="4"/>
      <c r="AN94" s="4"/>
      <c r="AO94" s="4"/>
      <c r="AP94" s="4"/>
      <c r="AQ94" s="310" t="str">
        <f t="shared" si="15"/>
        <v/>
      </c>
      <c r="AR94" s="374" t="str">
        <f t="shared" si="16"/>
        <v/>
      </c>
      <c r="AS94" s="6" t="str">
        <f>UPPER(IF($AI94="","",IF(COUNTIF($AS$21:$AS93,$AI94)&lt;1,$AI94,"")))</f>
        <v/>
      </c>
      <c r="AT94" s="160" t="str">
        <f t="shared" si="14"/>
        <v/>
      </c>
      <c r="AU94" s="157" t="str">
        <f t="shared" si="17"/>
        <v/>
      </c>
      <c r="AV94" s="305"/>
      <c r="AW94" s="160"/>
    </row>
    <row r="95" spans="1:49" s="155" customFormat="1" ht="13" customHeight="1">
      <c r="A95" s="160" t="str">
        <f t="shared" si="11"/>
        <v/>
      </c>
      <c r="B95" s="279" t="str">
        <f t="shared" si="12"/>
        <v/>
      </c>
      <c r="C95" s="280"/>
      <c r="D95" s="160">
        <v>74</v>
      </c>
      <c r="E95" s="160" t="str">
        <f t="shared" si="13"/>
        <v/>
      </c>
      <c r="F95" s="4"/>
      <c r="G95" s="4"/>
      <c r="H95" s="4"/>
      <c r="I95" s="4"/>
      <c r="J95" s="4"/>
      <c r="K95" s="4"/>
      <c r="L95" s="3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29"/>
      <c r="AJ95" s="15"/>
      <c r="AK95" s="29"/>
      <c r="AL95" s="4"/>
      <c r="AM95" s="4"/>
      <c r="AN95" s="4"/>
      <c r="AO95" s="4"/>
      <c r="AP95" s="4"/>
      <c r="AQ95" s="310" t="str">
        <f t="shared" si="15"/>
        <v/>
      </c>
      <c r="AR95" s="374" t="str">
        <f t="shared" si="16"/>
        <v/>
      </c>
      <c r="AS95" s="6" t="str">
        <f>UPPER(IF($AI95="","",IF(COUNTIF($AS$21:$AS94,$AI95)&lt;1,$AI95,"")))</f>
        <v/>
      </c>
      <c r="AT95" s="160" t="str">
        <f t="shared" si="14"/>
        <v/>
      </c>
      <c r="AU95" s="157" t="str">
        <f t="shared" si="17"/>
        <v/>
      </c>
      <c r="AV95" s="305"/>
      <c r="AW95" s="160"/>
    </row>
    <row r="96" spans="1:49" s="155" customFormat="1" ht="13" customHeight="1">
      <c r="A96" s="160" t="str">
        <f t="shared" si="11"/>
        <v/>
      </c>
      <c r="B96" s="279" t="str">
        <f t="shared" si="12"/>
        <v/>
      </c>
      <c r="C96" s="280"/>
      <c r="D96" s="160">
        <v>75</v>
      </c>
      <c r="E96" s="160" t="str">
        <f t="shared" si="13"/>
        <v/>
      </c>
      <c r="F96" s="4"/>
      <c r="G96" s="4"/>
      <c r="H96" s="4"/>
      <c r="I96" s="4"/>
      <c r="J96" s="4"/>
      <c r="K96" s="4"/>
      <c r="L96" s="3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29"/>
      <c r="AJ96" s="15"/>
      <c r="AK96" s="29"/>
      <c r="AL96" s="4"/>
      <c r="AM96" s="4"/>
      <c r="AN96" s="4"/>
      <c r="AO96" s="4"/>
      <c r="AP96" s="4"/>
      <c r="AQ96" s="310" t="str">
        <f t="shared" si="15"/>
        <v/>
      </c>
      <c r="AR96" s="374" t="str">
        <f t="shared" si="16"/>
        <v/>
      </c>
      <c r="AS96" s="6" t="str">
        <f>UPPER(IF($AI96="","",IF(COUNTIF($AS$21:$AS95,$AI96)&lt;1,$AI96,"")))</f>
        <v/>
      </c>
      <c r="AT96" s="160" t="str">
        <f t="shared" si="14"/>
        <v/>
      </c>
      <c r="AU96" s="157" t="str">
        <f t="shared" si="17"/>
        <v/>
      </c>
      <c r="AV96" s="305"/>
      <c r="AW96" s="160"/>
    </row>
    <row r="97" spans="1:49" s="155" customFormat="1" ht="13" customHeight="1">
      <c r="A97" s="160" t="str">
        <f t="shared" si="11"/>
        <v/>
      </c>
      <c r="B97" s="279" t="str">
        <f t="shared" si="12"/>
        <v/>
      </c>
      <c r="C97" s="280"/>
      <c r="D97" s="160">
        <v>76</v>
      </c>
      <c r="E97" s="160" t="str">
        <f t="shared" si="13"/>
        <v/>
      </c>
      <c r="F97" s="4"/>
      <c r="G97" s="4"/>
      <c r="H97" s="4"/>
      <c r="I97" s="4"/>
      <c r="J97" s="4"/>
      <c r="K97" s="4"/>
      <c r="L97" s="3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29"/>
      <c r="AJ97" s="15"/>
      <c r="AK97" s="29"/>
      <c r="AL97" s="4"/>
      <c r="AM97" s="4"/>
      <c r="AN97" s="4"/>
      <c r="AO97" s="4"/>
      <c r="AP97" s="4"/>
      <c r="AQ97" s="310" t="str">
        <f t="shared" si="15"/>
        <v/>
      </c>
      <c r="AR97" s="374" t="str">
        <f t="shared" si="16"/>
        <v/>
      </c>
      <c r="AS97" s="6" t="str">
        <f>UPPER(IF($AI97="","",IF(COUNTIF($AS$21:$AS96,$AI97)&lt;1,$AI97,"")))</f>
        <v/>
      </c>
      <c r="AT97" s="160" t="str">
        <f t="shared" si="14"/>
        <v/>
      </c>
      <c r="AU97" s="157" t="str">
        <f t="shared" si="17"/>
        <v/>
      </c>
      <c r="AV97" s="305"/>
      <c r="AW97" s="160"/>
    </row>
    <row r="98" spans="1:49" s="155" customFormat="1" ht="13" customHeight="1">
      <c r="A98" s="160" t="str">
        <f t="shared" si="11"/>
        <v/>
      </c>
      <c r="B98" s="279" t="str">
        <f t="shared" si="12"/>
        <v/>
      </c>
      <c r="C98" s="280"/>
      <c r="D98" s="160">
        <v>77</v>
      </c>
      <c r="E98" s="160" t="str">
        <f t="shared" si="13"/>
        <v/>
      </c>
      <c r="F98" s="4"/>
      <c r="G98" s="4"/>
      <c r="H98" s="4"/>
      <c r="I98" s="4"/>
      <c r="J98" s="4"/>
      <c r="K98" s="4"/>
      <c r="L98" s="3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29"/>
      <c r="AJ98" s="15"/>
      <c r="AK98" s="29"/>
      <c r="AL98" s="4"/>
      <c r="AM98" s="4"/>
      <c r="AN98" s="4"/>
      <c r="AO98" s="4"/>
      <c r="AP98" s="4"/>
      <c r="AQ98" s="310" t="str">
        <f t="shared" si="15"/>
        <v/>
      </c>
      <c r="AR98" s="374" t="str">
        <f t="shared" si="16"/>
        <v/>
      </c>
      <c r="AS98" s="6" t="str">
        <f>UPPER(IF($AI98="","",IF(COUNTIF($AS$21:$AS97,$AI98)&lt;1,$AI98,"")))</f>
        <v/>
      </c>
      <c r="AT98" s="160" t="str">
        <f t="shared" si="14"/>
        <v/>
      </c>
      <c r="AU98" s="157" t="str">
        <f t="shared" si="17"/>
        <v/>
      </c>
      <c r="AV98" s="305"/>
      <c r="AW98" s="160"/>
    </row>
    <row r="99" spans="1:49" s="155" customFormat="1" ht="13" customHeight="1">
      <c r="A99" s="160" t="str">
        <f t="shared" si="11"/>
        <v/>
      </c>
      <c r="B99" s="279" t="str">
        <f t="shared" si="12"/>
        <v/>
      </c>
      <c r="C99" s="280"/>
      <c r="D99" s="160">
        <v>78</v>
      </c>
      <c r="E99" s="160" t="str">
        <f t="shared" si="13"/>
        <v/>
      </c>
      <c r="F99" s="4"/>
      <c r="G99" s="4"/>
      <c r="H99" s="4"/>
      <c r="I99" s="4"/>
      <c r="J99" s="4"/>
      <c r="K99" s="4"/>
      <c r="L99" s="3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29"/>
      <c r="AJ99" s="15"/>
      <c r="AK99" s="29"/>
      <c r="AL99" s="4"/>
      <c r="AM99" s="4"/>
      <c r="AN99" s="4"/>
      <c r="AO99" s="4"/>
      <c r="AP99" s="4"/>
      <c r="AQ99" s="310" t="str">
        <f t="shared" si="15"/>
        <v/>
      </c>
      <c r="AR99" s="374" t="str">
        <f t="shared" si="16"/>
        <v/>
      </c>
      <c r="AS99" s="6" t="str">
        <f>UPPER(IF($AI99="","",IF(COUNTIF($AS$21:$AS98,$AI99)&lt;1,$AI99,"")))</f>
        <v/>
      </c>
      <c r="AT99" s="160" t="str">
        <f t="shared" si="14"/>
        <v/>
      </c>
      <c r="AU99" s="157" t="str">
        <f t="shared" si="17"/>
        <v/>
      </c>
      <c r="AV99" s="305"/>
      <c r="AW99" s="160"/>
    </row>
    <row r="100" spans="1:49" s="155" customFormat="1" ht="13" customHeight="1">
      <c r="A100" s="160" t="str">
        <f t="shared" si="11"/>
        <v/>
      </c>
      <c r="B100" s="279" t="str">
        <f t="shared" si="12"/>
        <v/>
      </c>
      <c r="C100" s="280"/>
      <c r="D100" s="160">
        <v>79</v>
      </c>
      <c r="E100" s="160" t="str">
        <f t="shared" si="13"/>
        <v/>
      </c>
      <c r="F100" s="4"/>
      <c r="G100" s="4"/>
      <c r="H100" s="4"/>
      <c r="I100" s="4"/>
      <c r="J100" s="4"/>
      <c r="K100" s="4"/>
      <c r="L100" s="3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29"/>
      <c r="AJ100" s="15"/>
      <c r="AK100" s="29"/>
      <c r="AL100" s="4"/>
      <c r="AM100" s="4"/>
      <c r="AN100" s="4"/>
      <c r="AO100" s="4"/>
      <c r="AP100" s="4"/>
      <c r="AQ100" s="310" t="str">
        <f t="shared" si="15"/>
        <v/>
      </c>
      <c r="AR100" s="374" t="str">
        <f t="shared" si="16"/>
        <v/>
      </c>
      <c r="AS100" s="6" t="str">
        <f>UPPER(IF($AI100="","",IF(COUNTIF($AS$21:$AS99,$AI100)&lt;1,$AI100,"")))</f>
        <v/>
      </c>
      <c r="AT100" s="160" t="str">
        <f t="shared" si="14"/>
        <v/>
      </c>
      <c r="AU100" s="157" t="str">
        <f t="shared" si="17"/>
        <v/>
      </c>
      <c r="AV100" s="305"/>
      <c r="AW100" s="160"/>
    </row>
    <row r="101" spans="1:49" s="155" customFormat="1" ht="13" customHeight="1">
      <c r="A101" s="160" t="str">
        <f t="shared" si="11"/>
        <v/>
      </c>
      <c r="B101" s="279" t="str">
        <f t="shared" si="12"/>
        <v/>
      </c>
      <c r="C101" s="280"/>
      <c r="D101" s="160">
        <v>80</v>
      </c>
      <c r="E101" s="160" t="str">
        <f t="shared" si="13"/>
        <v/>
      </c>
      <c r="F101" s="4"/>
      <c r="G101" s="4"/>
      <c r="H101" s="4"/>
      <c r="I101" s="4"/>
      <c r="J101" s="4"/>
      <c r="K101" s="4"/>
      <c r="L101" s="3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29"/>
      <c r="AJ101" s="15"/>
      <c r="AK101" s="29"/>
      <c r="AL101" s="4"/>
      <c r="AM101" s="4"/>
      <c r="AN101" s="4"/>
      <c r="AO101" s="4"/>
      <c r="AP101" s="4"/>
      <c r="AQ101" s="310" t="str">
        <f t="shared" si="15"/>
        <v/>
      </c>
      <c r="AR101" s="374" t="str">
        <f t="shared" si="16"/>
        <v/>
      </c>
      <c r="AS101" s="6" t="str">
        <f>UPPER(IF($AI101="","",IF(COUNTIF($AS$21:$AS100,$AI101)&lt;1,$AI101,"")))</f>
        <v/>
      </c>
      <c r="AT101" s="160" t="str">
        <f t="shared" si="14"/>
        <v/>
      </c>
      <c r="AU101" s="157" t="str">
        <f t="shared" si="17"/>
        <v/>
      </c>
      <c r="AV101" s="305"/>
      <c r="AW101" s="160"/>
    </row>
    <row r="102" spans="1:49" s="155" customFormat="1" ht="13">
      <c r="A102" s="160" t="str">
        <f t="shared" si="11"/>
        <v/>
      </c>
      <c r="B102" s="279" t="str">
        <f t="shared" si="12"/>
        <v/>
      </c>
      <c r="C102" s="280"/>
      <c r="D102" s="160">
        <v>81</v>
      </c>
      <c r="E102" s="160" t="str">
        <f t="shared" si="13"/>
        <v/>
      </c>
      <c r="F102" s="4"/>
      <c r="G102" s="4"/>
      <c r="H102" s="4"/>
      <c r="I102" s="4"/>
      <c r="J102" s="4"/>
      <c r="K102" s="4"/>
      <c r="L102" s="3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29"/>
      <c r="AJ102" s="15"/>
      <c r="AK102" s="29"/>
      <c r="AL102" s="4"/>
      <c r="AM102" s="4"/>
      <c r="AN102" s="4"/>
      <c r="AO102" s="4"/>
      <c r="AP102" s="4"/>
      <c r="AQ102" s="310" t="str">
        <f t="shared" si="15"/>
        <v/>
      </c>
      <c r="AR102" s="374" t="str">
        <f t="shared" si="16"/>
        <v/>
      </c>
      <c r="AS102" s="6" t="str">
        <f>UPPER(IF($AI102="","",IF(COUNTIF($AS$21:$AS101,$AI102)&lt;1,$AI102,"")))</f>
        <v/>
      </c>
      <c r="AT102" s="160" t="str">
        <f t="shared" si="14"/>
        <v/>
      </c>
      <c r="AU102" s="157" t="str">
        <f t="shared" si="17"/>
        <v/>
      </c>
      <c r="AV102" s="305"/>
      <c r="AW102" s="160"/>
    </row>
    <row r="103" spans="1:49" s="155" customFormat="1" ht="13">
      <c r="A103" s="160" t="str">
        <f t="shared" si="11"/>
        <v/>
      </c>
      <c r="B103" s="279" t="str">
        <f t="shared" si="12"/>
        <v/>
      </c>
      <c r="C103" s="280"/>
      <c r="D103" s="160">
        <v>82</v>
      </c>
      <c r="E103" s="160" t="str">
        <f t="shared" si="13"/>
        <v/>
      </c>
      <c r="F103" s="4"/>
      <c r="G103" s="4"/>
      <c r="H103" s="4"/>
      <c r="I103" s="4"/>
      <c r="J103" s="4"/>
      <c r="K103" s="4"/>
      <c r="L103" s="3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29"/>
      <c r="AJ103" s="15"/>
      <c r="AK103" s="29"/>
      <c r="AL103" s="4"/>
      <c r="AM103" s="4"/>
      <c r="AN103" s="4"/>
      <c r="AO103" s="4"/>
      <c r="AP103" s="4"/>
      <c r="AQ103" s="310" t="str">
        <f t="shared" si="15"/>
        <v/>
      </c>
      <c r="AR103" s="374" t="str">
        <f t="shared" si="16"/>
        <v/>
      </c>
      <c r="AS103" s="6" t="str">
        <f>UPPER(IF($AI103="","",IF(COUNTIF($AS$21:$AS102,$AI103)&lt;1,$AI103,"")))</f>
        <v/>
      </c>
      <c r="AT103" s="160" t="str">
        <f t="shared" si="14"/>
        <v/>
      </c>
      <c r="AU103" s="157" t="str">
        <f t="shared" si="17"/>
        <v/>
      </c>
      <c r="AV103" s="305"/>
      <c r="AW103" s="160"/>
    </row>
    <row r="104" spans="1:49" s="155" customFormat="1" ht="13">
      <c r="A104" s="160" t="str">
        <f t="shared" si="11"/>
        <v/>
      </c>
      <c r="B104" s="279" t="str">
        <f t="shared" si="12"/>
        <v/>
      </c>
      <c r="C104" s="280"/>
      <c r="D104" s="160">
        <v>83</v>
      </c>
      <c r="E104" s="160" t="str">
        <f t="shared" si="13"/>
        <v/>
      </c>
      <c r="F104" s="4"/>
      <c r="G104" s="4"/>
      <c r="H104" s="4"/>
      <c r="I104" s="4"/>
      <c r="J104" s="4"/>
      <c r="K104" s="4"/>
      <c r="L104" s="3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29"/>
      <c r="AJ104" s="15"/>
      <c r="AK104" s="29"/>
      <c r="AL104" s="4"/>
      <c r="AM104" s="4"/>
      <c r="AN104" s="4"/>
      <c r="AO104" s="4"/>
      <c r="AP104" s="4"/>
      <c r="AQ104" s="310" t="str">
        <f t="shared" si="15"/>
        <v/>
      </c>
      <c r="AR104" s="374" t="str">
        <f t="shared" si="16"/>
        <v/>
      </c>
      <c r="AS104" s="6" t="str">
        <f>UPPER(IF($AI104="","",IF(COUNTIF($AS$21:$AS103,$AI104)&lt;1,$AI104,"")))</f>
        <v/>
      </c>
      <c r="AT104" s="160" t="str">
        <f t="shared" si="14"/>
        <v/>
      </c>
      <c r="AU104" s="157" t="str">
        <f t="shared" si="17"/>
        <v/>
      </c>
      <c r="AV104" s="305"/>
      <c r="AW104" s="160"/>
    </row>
    <row r="105" spans="1:49" s="155" customFormat="1" ht="13">
      <c r="A105" s="160" t="str">
        <f t="shared" si="11"/>
        <v/>
      </c>
      <c r="B105" s="279" t="str">
        <f t="shared" si="12"/>
        <v/>
      </c>
      <c r="C105" s="280"/>
      <c r="D105" s="160">
        <v>84</v>
      </c>
      <c r="E105" s="160" t="str">
        <f t="shared" si="13"/>
        <v/>
      </c>
      <c r="F105" s="4"/>
      <c r="G105" s="4"/>
      <c r="H105" s="4"/>
      <c r="I105" s="4"/>
      <c r="J105" s="4"/>
      <c r="K105" s="4"/>
      <c r="L105" s="3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29"/>
      <c r="AJ105" s="15"/>
      <c r="AK105" s="29"/>
      <c r="AL105" s="4"/>
      <c r="AM105" s="4"/>
      <c r="AN105" s="4"/>
      <c r="AO105" s="4"/>
      <c r="AP105" s="4"/>
      <c r="AQ105" s="310" t="str">
        <f t="shared" si="15"/>
        <v/>
      </c>
      <c r="AR105" s="374" t="str">
        <f t="shared" si="16"/>
        <v/>
      </c>
      <c r="AS105" s="6" t="str">
        <f>UPPER(IF($AI105="","",IF(COUNTIF($AS$21:$AS104,$AI105)&lt;1,$AI105,"")))</f>
        <v/>
      </c>
      <c r="AT105" s="160" t="str">
        <f t="shared" si="14"/>
        <v/>
      </c>
      <c r="AU105" s="157" t="str">
        <f t="shared" si="17"/>
        <v/>
      </c>
      <c r="AV105" s="305"/>
      <c r="AW105" s="160"/>
    </row>
    <row r="106" spans="1:49" s="155" customFormat="1" ht="13">
      <c r="A106" s="160" t="str">
        <f t="shared" si="11"/>
        <v/>
      </c>
      <c r="B106" s="279" t="str">
        <f t="shared" si="12"/>
        <v/>
      </c>
      <c r="C106" s="280"/>
      <c r="D106" s="160">
        <v>85</v>
      </c>
      <c r="E106" s="160" t="str">
        <f t="shared" si="13"/>
        <v/>
      </c>
      <c r="F106" s="4"/>
      <c r="G106" s="4"/>
      <c r="H106" s="4"/>
      <c r="I106" s="4"/>
      <c r="J106" s="4"/>
      <c r="K106" s="4"/>
      <c r="L106" s="3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29"/>
      <c r="AJ106" s="15"/>
      <c r="AK106" s="29"/>
      <c r="AL106" s="4"/>
      <c r="AM106" s="4"/>
      <c r="AN106" s="4"/>
      <c r="AO106" s="4"/>
      <c r="AP106" s="4"/>
      <c r="AQ106" s="310" t="str">
        <f t="shared" si="15"/>
        <v/>
      </c>
      <c r="AR106" s="374" t="str">
        <f t="shared" si="16"/>
        <v/>
      </c>
      <c r="AS106" s="6" t="str">
        <f>UPPER(IF($AI106="","",IF(COUNTIF($AS$21:$AS105,$AI106)&lt;1,$AI106,"")))</f>
        <v/>
      </c>
      <c r="AT106" s="160" t="str">
        <f t="shared" si="14"/>
        <v/>
      </c>
      <c r="AU106" s="157" t="str">
        <f t="shared" si="17"/>
        <v/>
      </c>
      <c r="AV106" s="305"/>
      <c r="AW106" s="160"/>
    </row>
    <row r="107" spans="1:49" s="155" customFormat="1" ht="13">
      <c r="A107" s="160" t="str">
        <f t="shared" si="11"/>
        <v/>
      </c>
      <c r="B107" s="279" t="str">
        <f t="shared" si="12"/>
        <v/>
      </c>
      <c r="C107" s="280"/>
      <c r="D107" s="160">
        <v>86</v>
      </c>
      <c r="E107" s="160" t="str">
        <f t="shared" si="13"/>
        <v/>
      </c>
      <c r="F107" s="4"/>
      <c r="G107" s="4"/>
      <c r="H107" s="4"/>
      <c r="I107" s="4"/>
      <c r="J107" s="4"/>
      <c r="K107" s="4"/>
      <c r="L107" s="3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29"/>
      <c r="AJ107" s="15"/>
      <c r="AK107" s="29"/>
      <c r="AL107" s="4"/>
      <c r="AM107" s="4"/>
      <c r="AN107" s="4"/>
      <c r="AO107" s="4"/>
      <c r="AP107" s="4"/>
      <c r="AQ107" s="310" t="str">
        <f t="shared" si="15"/>
        <v/>
      </c>
      <c r="AR107" s="374" t="str">
        <f t="shared" si="16"/>
        <v/>
      </c>
      <c r="AS107" s="6" t="str">
        <f>UPPER(IF($AI107="","",IF(COUNTIF($AS$21:$AS106,$AI107)&lt;1,$AI107,"")))</f>
        <v/>
      </c>
      <c r="AT107" s="160" t="str">
        <f t="shared" si="14"/>
        <v/>
      </c>
      <c r="AU107" s="157" t="str">
        <f t="shared" si="17"/>
        <v/>
      </c>
      <c r="AV107" s="305"/>
      <c r="AW107" s="160"/>
    </row>
    <row r="108" spans="1:49" s="155" customFormat="1" ht="13">
      <c r="A108" s="160" t="str">
        <f t="shared" si="11"/>
        <v/>
      </c>
      <c r="B108" s="279" t="str">
        <f t="shared" si="12"/>
        <v/>
      </c>
      <c r="C108" s="280"/>
      <c r="D108" s="160">
        <v>87</v>
      </c>
      <c r="E108" s="160" t="str">
        <f t="shared" si="13"/>
        <v/>
      </c>
      <c r="F108" s="4"/>
      <c r="G108" s="4"/>
      <c r="H108" s="4"/>
      <c r="I108" s="4"/>
      <c r="J108" s="4"/>
      <c r="K108" s="4"/>
      <c r="L108" s="3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29"/>
      <c r="AJ108" s="15"/>
      <c r="AK108" s="29"/>
      <c r="AL108" s="4"/>
      <c r="AM108" s="4"/>
      <c r="AN108" s="4"/>
      <c r="AO108" s="4"/>
      <c r="AP108" s="4"/>
      <c r="AQ108" s="310" t="str">
        <f t="shared" si="15"/>
        <v/>
      </c>
      <c r="AR108" s="374" t="str">
        <f t="shared" si="16"/>
        <v/>
      </c>
      <c r="AS108" s="6" t="str">
        <f>UPPER(IF($AI108="","",IF(COUNTIF($AS$21:$AS107,$AI108)&lt;1,$AI108,"")))</f>
        <v/>
      </c>
      <c r="AT108" s="160" t="str">
        <f t="shared" si="14"/>
        <v/>
      </c>
      <c r="AU108" s="157" t="str">
        <f t="shared" si="17"/>
        <v/>
      </c>
      <c r="AV108" s="305"/>
      <c r="AW108" s="160"/>
    </row>
    <row r="109" spans="1:49" s="155" customFormat="1" ht="13">
      <c r="A109" s="160" t="str">
        <f t="shared" si="11"/>
        <v/>
      </c>
      <c r="B109" s="279" t="str">
        <f t="shared" si="12"/>
        <v/>
      </c>
      <c r="C109" s="280"/>
      <c r="D109" s="160">
        <v>88</v>
      </c>
      <c r="E109" s="160" t="str">
        <f t="shared" si="13"/>
        <v/>
      </c>
      <c r="F109" s="4"/>
      <c r="G109" s="4"/>
      <c r="H109" s="4"/>
      <c r="I109" s="4"/>
      <c r="J109" s="4"/>
      <c r="K109" s="4"/>
      <c r="L109" s="3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29"/>
      <c r="AJ109" s="15"/>
      <c r="AK109" s="29"/>
      <c r="AL109" s="4"/>
      <c r="AM109" s="4"/>
      <c r="AN109" s="4"/>
      <c r="AO109" s="4"/>
      <c r="AP109" s="4"/>
      <c r="AQ109" s="310" t="str">
        <f t="shared" si="15"/>
        <v/>
      </c>
      <c r="AR109" s="374" t="str">
        <f t="shared" si="16"/>
        <v/>
      </c>
      <c r="AS109" s="6" t="str">
        <f>UPPER(IF($AI109="","",IF(COUNTIF($AS$21:$AS108,$AI109)&lt;1,$AI109,"")))</f>
        <v/>
      </c>
      <c r="AT109" s="160" t="str">
        <f t="shared" si="14"/>
        <v/>
      </c>
      <c r="AU109" s="157" t="str">
        <f t="shared" si="17"/>
        <v/>
      </c>
      <c r="AV109" s="305"/>
      <c r="AW109" s="160"/>
    </row>
    <row r="110" spans="1:49" s="155" customFormat="1" ht="13">
      <c r="A110" s="160" t="str">
        <f t="shared" si="11"/>
        <v/>
      </c>
      <c r="B110" s="279" t="str">
        <f t="shared" si="12"/>
        <v/>
      </c>
      <c r="C110" s="280"/>
      <c r="D110" s="160">
        <v>89</v>
      </c>
      <c r="E110" s="160" t="str">
        <f t="shared" si="13"/>
        <v/>
      </c>
      <c r="F110" s="4"/>
      <c r="G110" s="4"/>
      <c r="H110" s="4"/>
      <c r="I110" s="4"/>
      <c r="J110" s="4"/>
      <c r="K110" s="4"/>
      <c r="L110" s="3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29"/>
      <c r="AJ110" s="15"/>
      <c r="AK110" s="29"/>
      <c r="AL110" s="4"/>
      <c r="AM110" s="4"/>
      <c r="AN110" s="4"/>
      <c r="AO110" s="4"/>
      <c r="AP110" s="4"/>
      <c r="AQ110" s="310" t="str">
        <f t="shared" si="15"/>
        <v/>
      </c>
      <c r="AR110" s="374" t="str">
        <f t="shared" si="16"/>
        <v/>
      </c>
      <c r="AS110" s="6" t="str">
        <f>UPPER(IF($AI110="","",IF(COUNTIF($AS$21:$AS109,$AI110)&lt;1,$AI110,"")))</f>
        <v/>
      </c>
      <c r="AT110" s="160" t="str">
        <f t="shared" si="14"/>
        <v/>
      </c>
      <c r="AU110" s="157" t="str">
        <f t="shared" si="17"/>
        <v/>
      </c>
      <c r="AV110" s="305"/>
      <c r="AW110" s="160"/>
    </row>
    <row r="111" spans="1:49" s="155" customFormat="1" ht="13">
      <c r="A111" s="160" t="str">
        <f t="shared" si="11"/>
        <v/>
      </c>
      <c r="B111" s="279" t="str">
        <f t="shared" si="12"/>
        <v/>
      </c>
      <c r="C111" s="280"/>
      <c r="D111" s="160">
        <v>90</v>
      </c>
      <c r="E111" s="160" t="str">
        <f t="shared" si="13"/>
        <v/>
      </c>
      <c r="F111" s="4"/>
      <c r="G111" s="4"/>
      <c r="H111" s="4"/>
      <c r="I111" s="4"/>
      <c r="J111" s="4"/>
      <c r="K111" s="4"/>
      <c r="L111" s="3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29"/>
      <c r="AJ111" s="15"/>
      <c r="AK111" s="29"/>
      <c r="AL111" s="4"/>
      <c r="AM111" s="4"/>
      <c r="AN111" s="4"/>
      <c r="AO111" s="4"/>
      <c r="AP111" s="4"/>
      <c r="AQ111" s="310" t="str">
        <f t="shared" si="15"/>
        <v/>
      </c>
      <c r="AR111" s="374" t="str">
        <f t="shared" si="16"/>
        <v/>
      </c>
      <c r="AS111" s="6" t="str">
        <f>UPPER(IF($AI111="","",IF(COUNTIF($AS$21:$AS110,$AI111)&lt;1,$AI111,"")))</f>
        <v/>
      </c>
      <c r="AT111" s="160" t="str">
        <f t="shared" si="14"/>
        <v/>
      </c>
      <c r="AU111" s="157" t="str">
        <f t="shared" si="17"/>
        <v/>
      </c>
      <c r="AV111" s="305"/>
      <c r="AW111" s="160"/>
    </row>
    <row r="112" spans="1:49" s="155" customFormat="1" ht="13">
      <c r="A112" s="160" t="str">
        <f t="shared" si="11"/>
        <v/>
      </c>
      <c r="B112" s="279" t="str">
        <f t="shared" si="12"/>
        <v/>
      </c>
      <c r="C112" s="280"/>
      <c r="D112" s="160">
        <v>91</v>
      </c>
      <c r="E112" s="160" t="str">
        <f t="shared" si="13"/>
        <v/>
      </c>
      <c r="F112" s="4"/>
      <c r="G112" s="4"/>
      <c r="H112" s="4"/>
      <c r="I112" s="4"/>
      <c r="J112" s="4"/>
      <c r="K112" s="4"/>
      <c r="L112" s="3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29"/>
      <c r="AJ112" s="15"/>
      <c r="AK112" s="29"/>
      <c r="AL112" s="4"/>
      <c r="AM112" s="4"/>
      <c r="AN112" s="4"/>
      <c r="AO112" s="4"/>
      <c r="AP112" s="4"/>
      <c r="AQ112" s="310" t="str">
        <f t="shared" si="15"/>
        <v/>
      </c>
      <c r="AR112" s="374" t="str">
        <f t="shared" si="16"/>
        <v/>
      </c>
      <c r="AS112" s="6" t="str">
        <f>UPPER(IF($AI112="","",IF(COUNTIF($AS$21:$AS111,$AI112)&lt;1,$AI112,"")))</f>
        <v/>
      </c>
      <c r="AT112" s="160" t="str">
        <f t="shared" si="14"/>
        <v/>
      </c>
      <c r="AU112" s="157" t="str">
        <f t="shared" si="17"/>
        <v/>
      </c>
      <c r="AV112" s="305"/>
      <c r="AW112" s="160"/>
    </row>
    <row r="113" spans="1:49" s="155" customFormat="1" ht="13">
      <c r="A113" s="160" t="str">
        <f t="shared" si="11"/>
        <v/>
      </c>
      <c r="B113" s="279" t="str">
        <f t="shared" si="12"/>
        <v/>
      </c>
      <c r="C113" s="280"/>
      <c r="D113" s="160">
        <v>92</v>
      </c>
      <c r="E113" s="160" t="str">
        <f t="shared" si="13"/>
        <v/>
      </c>
      <c r="F113" s="4"/>
      <c r="G113" s="4"/>
      <c r="H113" s="4"/>
      <c r="I113" s="4"/>
      <c r="J113" s="4"/>
      <c r="K113" s="4"/>
      <c r="L113" s="3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29"/>
      <c r="AJ113" s="15"/>
      <c r="AK113" s="29"/>
      <c r="AL113" s="4"/>
      <c r="AM113" s="4"/>
      <c r="AN113" s="4"/>
      <c r="AO113" s="4"/>
      <c r="AP113" s="4"/>
      <c r="AQ113" s="310" t="str">
        <f t="shared" si="15"/>
        <v/>
      </c>
      <c r="AR113" s="374" t="str">
        <f t="shared" si="16"/>
        <v/>
      </c>
      <c r="AS113" s="6" t="str">
        <f>UPPER(IF($AI113="","",IF(COUNTIF($AS$21:$AS112,$AI113)&lt;1,$AI113,"")))</f>
        <v/>
      </c>
      <c r="AT113" s="160" t="str">
        <f t="shared" si="14"/>
        <v/>
      </c>
      <c r="AU113" s="157" t="str">
        <f t="shared" si="17"/>
        <v/>
      </c>
      <c r="AV113" s="305"/>
      <c r="AW113" s="160"/>
    </row>
    <row r="114" spans="1:49" s="155" customFormat="1" ht="13">
      <c r="A114" s="160" t="str">
        <f t="shared" si="11"/>
        <v/>
      </c>
      <c r="B114" s="279" t="str">
        <f t="shared" si="12"/>
        <v/>
      </c>
      <c r="C114" s="280"/>
      <c r="D114" s="160">
        <v>93</v>
      </c>
      <c r="E114" s="160" t="str">
        <f t="shared" si="13"/>
        <v/>
      </c>
      <c r="F114" s="4"/>
      <c r="G114" s="4"/>
      <c r="H114" s="4"/>
      <c r="I114" s="4"/>
      <c r="J114" s="4"/>
      <c r="K114" s="4"/>
      <c r="L114" s="3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29"/>
      <c r="AJ114" s="15"/>
      <c r="AK114" s="29"/>
      <c r="AL114" s="4"/>
      <c r="AM114" s="4"/>
      <c r="AN114" s="4"/>
      <c r="AO114" s="4"/>
      <c r="AP114" s="4"/>
      <c r="AQ114" s="310" t="str">
        <f t="shared" si="15"/>
        <v/>
      </c>
      <c r="AR114" s="374" t="str">
        <f t="shared" si="16"/>
        <v/>
      </c>
      <c r="AS114" s="6" t="str">
        <f>UPPER(IF($AI114="","",IF(COUNTIF($AS$21:$AS113,$AI114)&lt;1,$AI114,"")))</f>
        <v/>
      </c>
      <c r="AT114" s="160" t="str">
        <f t="shared" si="14"/>
        <v/>
      </c>
      <c r="AU114" s="157" t="str">
        <f t="shared" si="17"/>
        <v/>
      </c>
      <c r="AV114" s="305"/>
      <c r="AW114" s="160"/>
    </row>
    <row r="115" spans="1:49" s="155" customFormat="1" ht="13">
      <c r="A115" s="160" t="str">
        <f t="shared" si="11"/>
        <v/>
      </c>
      <c r="B115" s="279" t="str">
        <f t="shared" si="12"/>
        <v/>
      </c>
      <c r="C115" s="280"/>
      <c r="D115" s="160">
        <v>94</v>
      </c>
      <c r="E115" s="160" t="str">
        <f t="shared" si="13"/>
        <v/>
      </c>
      <c r="F115" s="4"/>
      <c r="G115" s="4"/>
      <c r="H115" s="4"/>
      <c r="I115" s="4"/>
      <c r="J115" s="4"/>
      <c r="K115" s="4"/>
      <c r="L115" s="3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29"/>
      <c r="AJ115" s="15"/>
      <c r="AK115" s="29"/>
      <c r="AL115" s="4"/>
      <c r="AM115" s="4"/>
      <c r="AN115" s="4"/>
      <c r="AO115" s="4"/>
      <c r="AP115" s="4"/>
      <c r="AQ115" s="310" t="str">
        <f t="shared" si="15"/>
        <v/>
      </c>
      <c r="AR115" s="374" t="str">
        <f t="shared" si="16"/>
        <v/>
      </c>
      <c r="AS115" s="6" t="str">
        <f>UPPER(IF($AI115="","",IF(COUNTIF($AS$21:$AS114,$AI115)&lt;1,$AI115,"")))</f>
        <v/>
      </c>
      <c r="AT115" s="160" t="str">
        <f t="shared" si="14"/>
        <v/>
      </c>
      <c r="AU115" s="157" t="str">
        <f t="shared" si="17"/>
        <v/>
      </c>
      <c r="AV115" s="305"/>
      <c r="AW115" s="160"/>
    </row>
    <row r="116" spans="1:49" s="155" customFormat="1" ht="13">
      <c r="A116" s="160" t="str">
        <f t="shared" si="11"/>
        <v/>
      </c>
      <c r="B116" s="279" t="str">
        <f t="shared" si="12"/>
        <v/>
      </c>
      <c r="C116" s="280"/>
      <c r="D116" s="160">
        <v>95</v>
      </c>
      <c r="E116" s="160" t="str">
        <f t="shared" si="13"/>
        <v/>
      </c>
      <c r="F116" s="4"/>
      <c r="G116" s="4"/>
      <c r="H116" s="4"/>
      <c r="I116" s="4"/>
      <c r="J116" s="4"/>
      <c r="K116" s="4"/>
      <c r="L116" s="3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29"/>
      <c r="AJ116" s="15"/>
      <c r="AK116" s="29"/>
      <c r="AL116" s="4"/>
      <c r="AM116" s="4"/>
      <c r="AN116" s="4"/>
      <c r="AO116" s="4"/>
      <c r="AP116" s="4"/>
      <c r="AQ116" s="310" t="str">
        <f t="shared" si="15"/>
        <v/>
      </c>
      <c r="AR116" s="374" t="str">
        <f t="shared" si="16"/>
        <v/>
      </c>
      <c r="AS116" s="6" t="str">
        <f>UPPER(IF($AI116="","",IF(COUNTIF($AS$21:$AS115,$AI116)&lt;1,$AI116,"")))</f>
        <v/>
      </c>
      <c r="AT116" s="160" t="str">
        <f t="shared" si="14"/>
        <v/>
      </c>
      <c r="AU116" s="157" t="str">
        <f t="shared" si="17"/>
        <v/>
      </c>
      <c r="AV116" s="305"/>
      <c r="AW116" s="160"/>
    </row>
    <row r="117" spans="1:49" s="155" customFormat="1" ht="13">
      <c r="A117" s="160" t="str">
        <f t="shared" si="11"/>
        <v/>
      </c>
      <c r="B117" s="279" t="str">
        <f t="shared" si="12"/>
        <v/>
      </c>
      <c r="C117" s="280"/>
      <c r="D117" s="160">
        <v>96</v>
      </c>
      <c r="E117" s="160" t="str">
        <f t="shared" si="13"/>
        <v/>
      </c>
      <c r="F117" s="4"/>
      <c r="G117" s="4"/>
      <c r="H117" s="4"/>
      <c r="I117" s="4"/>
      <c r="J117" s="4"/>
      <c r="K117" s="4"/>
      <c r="L117" s="3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29"/>
      <c r="AJ117" s="15"/>
      <c r="AK117" s="29"/>
      <c r="AL117" s="4"/>
      <c r="AM117" s="4"/>
      <c r="AN117" s="4"/>
      <c r="AO117" s="4"/>
      <c r="AP117" s="4"/>
      <c r="AQ117" s="310" t="str">
        <f t="shared" si="15"/>
        <v/>
      </c>
      <c r="AR117" s="374" t="str">
        <f t="shared" si="16"/>
        <v/>
      </c>
      <c r="AS117" s="6" t="str">
        <f>UPPER(IF($AI117="","",IF(COUNTIF($AS$21:$AS116,$AI117)&lt;1,$AI117,"")))</f>
        <v/>
      </c>
      <c r="AT117" s="160" t="str">
        <f t="shared" si="14"/>
        <v/>
      </c>
      <c r="AU117" s="157" t="str">
        <f t="shared" si="17"/>
        <v/>
      </c>
      <c r="AV117" s="305"/>
      <c r="AW117" s="160"/>
    </row>
    <row r="118" spans="1:49" s="155" customFormat="1" ht="13">
      <c r="A118" s="160" t="str">
        <f t="shared" si="11"/>
        <v/>
      </c>
      <c r="B118" s="279" t="str">
        <f t="shared" si="12"/>
        <v/>
      </c>
      <c r="C118" s="280"/>
      <c r="D118" s="160">
        <v>97</v>
      </c>
      <c r="E118" s="160" t="str">
        <f t="shared" si="13"/>
        <v/>
      </c>
      <c r="F118" s="4"/>
      <c r="G118" s="4"/>
      <c r="H118" s="4"/>
      <c r="I118" s="4"/>
      <c r="J118" s="4"/>
      <c r="K118" s="4"/>
      <c r="L118" s="3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29"/>
      <c r="AJ118" s="15"/>
      <c r="AK118" s="29"/>
      <c r="AL118" s="4"/>
      <c r="AM118" s="4"/>
      <c r="AN118" s="4"/>
      <c r="AO118" s="4"/>
      <c r="AP118" s="4"/>
      <c r="AQ118" s="310" t="str">
        <f t="shared" si="15"/>
        <v/>
      </c>
      <c r="AR118" s="374" t="str">
        <f t="shared" si="16"/>
        <v/>
      </c>
      <c r="AS118" s="6" t="str">
        <f>UPPER(IF($AI118="","",IF(COUNTIF($AS$21:$AS117,$AI118)&lt;1,$AI118,"")))</f>
        <v/>
      </c>
      <c r="AT118" s="160" t="str">
        <f t="shared" si="14"/>
        <v/>
      </c>
      <c r="AU118" s="157" t="str">
        <f t="shared" si="17"/>
        <v/>
      </c>
      <c r="AV118" s="305"/>
      <c r="AW118" s="160"/>
    </row>
    <row r="119" spans="1:49" s="155" customFormat="1" ht="13">
      <c r="A119" s="160" t="str">
        <f t="shared" si="11"/>
        <v/>
      </c>
      <c r="B119" s="279" t="str">
        <f t="shared" si="12"/>
        <v/>
      </c>
      <c r="C119" s="280"/>
      <c r="D119" s="160">
        <v>98</v>
      </c>
      <c r="E119" s="160" t="str">
        <f t="shared" si="13"/>
        <v/>
      </c>
      <c r="F119" s="4"/>
      <c r="G119" s="4"/>
      <c r="H119" s="4"/>
      <c r="I119" s="4"/>
      <c r="J119" s="4"/>
      <c r="K119" s="4"/>
      <c r="L119" s="3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29"/>
      <c r="AJ119" s="15"/>
      <c r="AK119" s="29"/>
      <c r="AL119" s="4"/>
      <c r="AM119" s="4"/>
      <c r="AN119" s="4"/>
      <c r="AO119" s="4"/>
      <c r="AP119" s="4"/>
      <c r="AQ119" s="310" t="str">
        <f t="shared" si="15"/>
        <v/>
      </c>
      <c r="AR119" s="374" t="str">
        <f t="shared" si="16"/>
        <v/>
      </c>
      <c r="AS119" s="6" t="str">
        <f>UPPER(IF($AI119="","",IF(COUNTIF($AS$21:$AS118,$AI119)&lt;1,$AI119,"")))</f>
        <v/>
      </c>
      <c r="AT119" s="160" t="str">
        <f t="shared" si="14"/>
        <v/>
      </c>
      <c r="AU119" s="157" t="str">
        <f t="shared" si="17"/>
        <v/>
      </c>
      <c r="AV119" s="305"/>
      <c r="AW119" s="160"/>
    </row>
    <row r="120" spans="1:49" s="155" customFormat="1" ht="13">
      <c r="A120" s="160" t="str">
        <f t="shared" si="11"/>
        <v/>
      </c>
      <c r="B120" s="279" t="str">
        <f t="shared" si="12"/>
        <v/>
      </c>
      <c r="C120" s="280"/>
      <c r="D120" s="160">
        <v>99</v>
      </c>
      <c r="E120" s="160" t="str">
        <f t="shared" si="13"/>
        <v/>
      </c>
      <c r="F120" s="4"/>
      <c r="G120" s="4"/>
      <c r="H120" s="4"/>
      <c r="I120" s="4"/>
      <c r="J120" s="4"/>
      <c r="K120" s="4"/>
      <c r="L120" s="3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29"/>
      <c r="AJ120" s="15"/>
      <c r="AK120" s="29"/>
      <c r="AL120" s="4"/>
      <c r="AM120" s="4"/>
      <c r="AN120" s="4"/>
      <c r="AO120" s="4"/>
      <c r="AP120" s="4"/>
      <c r="AQ120" s="310" t="str">
        <f t="shared" si="15"/>
        <v/>
      </c>
      <c r="AR120" s="374" t="str">
        <f t="shared" si="16"/>
        <v/>
      </c>
      <c r="AS120" s="6" t="str">
        <f>UPPER(IF($AI120="","",IF(COUNTIF($AS$21:$AS119,$AI120)&lt;1,$AI120,"")))</f>
        <v/>
      </c>
      <c r="AT120" s="160" t="str">
        <f t="shared" si="14"/>
        <v/>
      </c>
      <c r="AU120" s="157" t="str">
        <f t="shared" si="17"/>
        <v/>
      </c>
      <c r="AV120" s="305"/>
      <c r="AW120" s="160"/>
    </row>
    <row r="121" spans="1:49" s="155" customFormat="1" ht="13">
      <c r="A121" s="160" t="str">
        <f t="shared" si="11"/>
        <v/>
      </c>
      <c r="B121" s="279" t="str">
        <f t="shared" si="12"/>
        <v/>
      </c>
      <c r="C121" s="280"/>
      <c r="D121" s="160">
        <v>100</v>
      </c>
      <c r="E121" s="160" t="str">
        <f t="shared" si="13"/>
        <v/>
      </c>
      <c r="F121" s="4"/>
      <c r="G121" s="4"/>
      <c r="H121" s="4"/>
      <c r="I121" s="4"/>
      <c r="J121" s="4"/>
      <c r="K121" s="4"/>
      <c r="L121" s="3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29"/>
      <c r="AJ121" s="15"/>
      <c r="AK121" s="29"/>
      <c r="AL121" s="4"/>
      <c r="AM121" s="4"/>
      <c r="AN121" s="4"/>
      <c r="AO121" s="4"/>
      <c r="AP121" s="4"/>
      <c r="AQ121" s="310" t="str">
        <f t="shared" si="15"/>
        <v/>
      </c>
      <c r="AR121" s="374" t="str">
        <f t="shared" si="16"/>
        <v/>
      </c>
      <c r="AS121" s="6" t="str">
        <f>UPPER(IF($AI121="","",IF(COUNTIF($AS$21:$AS120,$AI121)&lt;1,$AI121,"")))</f>
        <v/>
      </c>
      <c r="AT121" s="160" t="str">
        <f t="shared" si="14"/>
        <v/>
      </c>
      <c r="AU121" s="157" t="str">
        <f t="shared" si="17"/>
        <v/>
      </c>
      <c r="AV121" s="305"/>
      <c r="AW121" s="160"/>
    </row>
    <row r="122" spans="1:49" s="1" customFormat="1">
      <c r="A122" s="160"/>
      <c r="B122" s="279"/>
      <c r="C122" s="311"/>
      <c r="D122" s="160"/>
      <c r="E122" s="160"/>
      <c r="F122" s="160"/>
      <c r="G122" s="160"/>
      <c r="H122" s="160"/>
      <c r="I122" s="160"/>
      <c r="J122" s="160"/>
      <c r="K122" s="160"/>
      <c r="L122" s="174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312"/>
      <c r="AJ122" s="313"/>
      <c r="AK122" s="312"/>
      <c r="AL122" s="160"/>
      <c r="AM122" s="160"/>
      <c r="AN122" s="160"/>
      <c r="AO122" s="160"/>
      <c r="AP122" s="160"/>
      <c r="AQ122" s="157"/>
      <c r="AR122" s="157"/>
      <c r="AS122" s="6"/>
      <c r="AT122" s="160"/>
      <c r="AU122" s="157"/>
      <c r="AV122" s="285"/>
      <c r="AW122" s="67"/>
    </row>
    <row r="123" spans="1:49" s="1" customFormat="1">
      <c r="A123" s="67"/>
      <c r="B123" s="67"/>
      <c r="C123" s="14"/>
      <c r="D123" s="67"/>
      <c r="E123" s="67"/>
      <c r="F123" s="67"/>
      <c r="G123" s="67"/>
      <c r="H123" s="67"/>
      <c r="I123" s="67"/>
      <c r="J123" s="67"/>
      <c r="K123" s="67"/>
      <c r="L123" s="174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166"/>
      <c r="AK123" s="67"/>
      <c r="AL123" s="67"/>
      <c r="AM123" s="67"/>
      <c r="AN123" s="67"/>
      <c r="AO123" s="67"/>
      <c r="AP123" s="67"/>
      <c r="AQ123" s="157"/>
      <c r="AR123" s="6"/>
      <c r="AS123" s="6"/>
      <c r="AT123" s="67"/>
      <c r="AU123" s="157"/>
      <c r="AV123" s="285"/>
      <c r="AW123" s="67"/>
    </row>
    <row r="124" spans="1:49" s="1" customFormat="1">
      <c r="A124" s="67"/>
      <c r="B124" s="67"/>
      <c r="C124" s="14"/>
      <c r="D124" s="67"/>
      <c r="E124" s="67"/>
      <c r="F124" s="67"/>
      <c r="G124" s="67"/>
      <c r="H124" s="67"/>
      <c r="I124" s="67"/>
      <c r="J124" s="67"/>
      <c r="K124" s="67"/>
      <c r="L124" s="174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166"/>
      <c r="AK124" s="67"/>
      <c r="AL124" s="67"/>
      <c r="AM124" s="67"/>
      <c r="AN124" s="67"/>
      <c r="AO124" s="67"/>
      <c r="AP124" s="67"/>
      <c r="AQ124" s="167"/>
      <c r="AR124" s="67"/>
      <c r="AS124" s="67"/>
      <c r="AT124" s="67"/>
      <c r="AU124" s="67"/>
      <c r="AV124" s="285"/>
      <c r="AW124" s="67"/>
    </row>
    <row r="125" spans="1:49" s="1" customFormat="1">
      <c r="A125" s="67"/>
      <c r="B125" s="67"/>
      <c r="C125" s="14"/>
      <c r="D125" s="67"/>
      <c r="E125" s="67"/>
      <c r="F125" s="67"/>
      <c r="G125" s="67"/>
      <c r="H125" s="67"/>
      <c r="I125" s="67"/>
      <c r="J125" s="67"/>
      <c r="K125" s="67"/>
      <c r="L125" s="174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166"/>
      <c r="AK125" s="67"/>
      <c r="AL125" s="67"/>
      <c r="AM125" s="67"/>
      <c r="AN125" s="67"/>
      <c r="AO125" s="67"/>
      <c r="AP125" s="67"/>
      <c r="AQ125" s="167"/>
      <c r="AR125" s="67"/>
      <c r="AS125" s="67"/>
      <c r="AT125" s="67"/>
      <c r="AU125" s="67"/>
      <c r="AV125" s="285"/>
      <c r="AW125" s="67"/>
    </row>
    <row r="126" spans="1:49" s="1" customFormat="1">
      <c r="A126" s="67"/>
      <c r="B126" s="67"/>
      <c r="C126" s="14"/>
      <c r="D126" s="67"/>
      <c r="E126" s="67"/>
      <c r="F126" s="67"/>
      <c r="G126" s="67"/>
      <c r="H126" s="67"/>
      <c r="I126" s="67"/>
      <c r="J126" s="67"/>
      <c r="K126" s="67"/>
      <c r="L126" s="174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166"/>
      <c r="AK126" s="67"/>
      <c r="AL126" s="67"/>
      <c r="AM126" s="67"/>
      <c r="AN126" s="67"/>
      <c r="AO126" s="67"/>
      <c r="AP126" s="67"/>
      <c r="AQ126" s="167"/>
      <c r="AR126" s="67"/>
      <c r="AS126" s="67"/>
      <c r="AT126" s="67"/>
      <c r="AU126" s="67"/>
      <c r="AV126" s="285"/>
      <c r="AW126" s="67"/>
    </row>
    <row r="127" spans="1:49" s="1" customFormat="1">
      <c r="A127" s="67"/>
      <c r="B127" s="67"/>
      <c r="C127" s="14"/>
      <c r="D127" s="67"/>
      <c r="E127" s="67"/>
      <c r="F127" s="67"/>
      <c r="G127" s="67"/>
      <c r="H127" s="67"/>
      <c r="I127" s="67"/>
      <c r="J127" s="67"/>
      <c r="K127" s="67"/>
      <c r="L127" s="174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166"/>
      <c r="AK127" s="67"/>
      <c r="AL127" s="67"/>
      <c r="AM127" s="67"/>
      <c r="AN127" s="67"/>
      <c r="AO127" s="67"/>
      <c r="AP127" s="67"/>
      <c r="AQ127" s="167"/>
      <c r="AR127" s="67"/>
      <c r="AS127" s="67"/>
      <c r="AT127" s="67"/>
      <c r="AU127" s="67"/>
      <c r="AV127" s="285"/>
      <c r="AW127" s="67"/>
    </row>
    <row r="128" spans="1:49" s="1" customFormat="1">
      <c r="A128" s="67"/>
      <c r="B128" s="67"/>
      <c r="C128" s="14"/>
      <c r="D128" s="67"/>
      <c r="E128" s="67"/>
      <c r="F128" s="67"/>
      <c r="G128" s="67"/>
      <c r="H128" s="67"/>
      <c r="I128" s="67"/>
      <c r="J128" s="67"/>
      <c r="K128" s="67"/>
      <c r="L128" s="174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166"/>
      <c r="AK128" s="67"/>
      <c r="AL128" s="67"/>
      <c r="AM128" s="67"/>
      <c r="AN128" s="67"/>
      <c r="AO128" s="67"/>
      <c r="AP128" s="67"/>
      <c r="AQ128" s="167"/>
      <c r="AR128" s="67"/>
      <c r="AS128" s="67"/>
      <c r="AT128" s="67"/>
      <c r="AU128" s="67"/>
      <c r="AV128" s="285"/>
      <c r="AW128" s="67"/>
    </row>
    <row r="129" spans="1:49" s="1" customFormat="1">
      <c r="A129" s="67"/>
      <c r="B129" s="67"/>
      <c r="C129" s="14"/>
      <c r="D129" s="67"/>
      <c r="E129" s="67"/>
      <c r="F129" s="67"/>
      <c r="G129" s="67"/>
      <c r="H129" s="67"/>
      <c r="I129" s="67"/>
      <c r="J129" s="67"/>
      <c r="K129" s="67"/>
      <c r="L129" s="174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166"/>
      <c r="AK129" s="67"/>
      <c r="AL129" s="67"/>
      <c r="AM129" s="67"/>
      <c r="AN129" s="67"/>
      <c r="AO129" s="67"/>
      <c r="AP129" s="67"/>
      <c r="AQ129" s="167"/>
      <c r="AR129" s="67"/>
      <c r="AS129" s="67"/>
      <c r="AT129" s="67"/>
      <c r="AU129" s="67"/>
      <c r="AV129" s="285"/>
      <c r="AW129" s="67"/>
    </row>
    <row r="130" spans="1:49" s="1" customFormat="1">
      <c r="A130" s="67"/>
      <c r="B130" s="67"/>
      <c r="C130" s="14"/>
      <c r="D130" s="67"/>
      <c r="E130" s="67"/>
      <c r="F130" s="67"/>
      <c r="G130" s="67"/>
      <c r="H130" s="67"/>
      <c r="I130" s="67"/>
      <c r="J130" s="67"/>
      <c r="K130" s="67"/>
      <c r="L130" s="174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166"/>
      <c r="AK130" s="67"/>
      <c r="AL130" s="67"/>
      <c r="AM130" s="67"/>
      <c r="AN130" s="67"/>
      <c r="AO130" s="67"/>
      <c r="AP130" s="67"/>
      <c r="AQ130" s="167"/>
      <c r="AR130" s="67"/>
      <c r="AS130" s="67"/>
      <c r="AT130" s="67"/>
      <c r="AU130" s="67"/>
      <c r="AV130" s="285"/>
      <c r="AW130" s="67"/>
    </row>
    <row r="131" spans="1:49" s="1" customFormat="1">
      <c r="A131" s="67"/>
      <c r="B131" s="67"/>
      <c r="C131" s="14"/>
      <c r="D131" s="67"/>
      <c r="E131" s="67"/>
      <c r="F131" s="67"/>
      <c r="G131" s="67"/>
      <c r="H131" s="67"/>
      <c r="I131" s="67"/>
      <c r="J131" s="67"/>
      <c r="K131" s="67"/>
      <c r="L131" s="174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166"/>
      <c r="AK131" s="67"/>
      <c r="AL131" s="67"/>
      <c r="AM131" s="67"/>
      <c r="AN131" s="67"/>
      <c r="AO131" s="67"/>
      <c r="AP131" s="67"/>
      <c r="AQ131" s="167"/>
      <c r="AR131" s="67"/>
      <c r="AS131" s="67"/>
      <c r="AT131" s="67"/>
      <c r="AU131" s="67"/>
      <c r="AV131" s="285"/>
      <c r="AW131" s="67"/>
    </row>
    <row r="132" spans="1:49" s="1" customFormat="1">
      <c r="A132" s="67"/>
      <c r="B132" s="67"/>
      <c r="C132" s="14"/>
      <c r="D132" s="67"/>
      <c r="E132" s="67"/>
      <c r="F132" s="67"/>
      <c r="G132" s="67"/>
      <c r="H132" s="67"/>
      <c r="I132" s="67"/>
      <c r="J132" s="67"/>
      <c r="K132" s="67"/>
      <c r="L132" s="174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166"/>
      <c r="AK132" s="67"/>
      <c r="AL132" s="67"/>
      <c r="AM132" s="67"/>
      <c r="AN132" s="67"/>
      <c r="AO132" s="67"/>
      <c r="AP132" s="67"/>
      <c r="AQ132" s="167"/>
      <c r="AR132" s="67"/>
      <c r="AS132" s="67"/>
      <c r="AT132" s="67"/>
      <c r="AU132" s="67"/>
      <c r="AV132" s="285"/>
      <c r="AW132" s="67"/>
    </row>
    <row r="133" spans="1:49" s="1" customFormat="1">
      <c r="A133" s="67"/>
      <c r="B133" s="67"/>
      <c r="C133" s="14"/>
      <c r="D133" s="67"/>
      <c r="E133" s="67"/>
      <c r="F133" s="67"/>
      <c r="G133" s="67"/>
      <c r="H133" s="67"/>
      <c r="I133" s="67"/>
      <c r="J133" s="67"/>
      <c r="K133" s="67"/>
      <c r="L133" s="174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166"/>
      <c r="AK133" s="67"/>
      <c r="AL133" s="67"/>
      <c r="AM133" s="67"/>
      <c r="AN133" s="67"/>
      <c r="AO133" s="67"/>
      <c r="AP133" s="67"/>
      <c r="AQ133" s="167"/>
      <c r="AR133" s="67"/>
      <c r="AS133" s="67"/>
      <c r="AT133" s="67"/>
      <c r="AU133" s="67"/>
      <c r="AV133" s="285"/>
      <c r="AW133" s="67"/>
    </row>
    <row r="134" spans="1:49" s="1" customFormat="1">
      <c r="A134" s="67"/>
      <c r="B134" s="67"/>
      <c r="C134" s="14"/>
      <c r="D134" s="67"/>
      <c r="E134" s="67"/>
      <c r="F134" s="67"/>
      <c r="G134" s="67"/>
      <c r="H134" s="67"/>
      <c r="I134" s="67"/>
      <c r="J134" s="67"/>
      <c r="K134" s="67"/>
      <c r="L134" s="174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166"/>
      <c r="AK134" s="67"/>
      <c r="AL134" s="67"/>
      <c r="AM134" s="67"/>
      <c r="AN134" s="67"/>
      <c r="AO134" s="67"/>
      <c r="AP134" s="67"/>
      <c r="AQ134" s="167"/>
      <c r="AR134" s="67"/>
      <c r="AS134" s="67"/>
      <c r="AT134" s="67"/>
      <c r="AU134" s="67"/>
      <c r="AV134" s="285"/>
      <c r="AW134" s="67"/>
    </row>
    <row r="135" spans="1:49" s="1" customFormat="1">
      <c r="A135" s="67"/>
      <c r="B135" s="67"/>
      <c r="C135" s="14"/>
      <c r="D135" s="67"/>
      <c r="E135" s="67"/>
      <c r="F135" s="67"/>
      <c r="G135" s="67"/>
      <c r="H135" s="67"/>
      <c r="I135" s="67"/>
      <c r="J135" s="67"/>
      <c r="K135" s="67"/>
      <c r="L135" s="174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166"/>
      <c r="AK135" s="67"/>
      <c r="AL135" s="67"/>
      <c r="AM135" s="67"/>
      <c r="AN135" s="67"/>
      <c r="AO135" s="67"/>
      <c r="AP135" s="67"/>
      <c r="AQ135" s="167"/>
      <c r="AR135" s="67"/>
      <c r="AS135" s="67"/>
      <c r="AT135" s="67"/>
      <c r="AU135" s="67"/>
      <c r="AV135" s="285"/>
      <c r="AW135" s="67"/>
    </row>
    <row r="136" spans="1:49" s="1" customFormat="1">
      <c r="A136" s="67"/>
      <c r="B136" s="67"/>
      <c r="C136" s="14"/>
      <c r="D136" s="67"/>
      <c r="E136" s="67"/>
      <c r="F136" s="67"/>
      <c r="G136" s="67"/>
      <c r="H136" s="67"/>
      <c r="I136" s="67"/>
      <c r="J136" s="67"/>
      <c r="K136" s="67"/>
      <c r="L136" s="174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166"/>
      <c r="AK136" s="67"/>
      <c r="AL136" s="67"/>
      <c r="AM136" s="67"/>
      <c r="AN136" s="67"/>
      <c r="AO136" s="67"/>
      <c r="AP136" s="67"/>
      <c r="AQ136" s="167"/>
      <c r="AR136" s="67"/>
      <c r="AS136" s="67"/>
      <c r="AT136" s="67"/>
      <c r="AU136" s="67"/>
      <c r="AV136" s="285"/>
      <c r="AW136" s="67"/>
    </row>
    <row r="137" spans="1:49" s="1" customFormat="1">
      <c r="A137" s="67"/>
      <c r="B137" s="67"/>
      <c r="C137" s="14"/>
      <c r="D137" s="67"/>
      <c r="E137" s="67"/>
      <c r="F137" s="67"/>
      <c r="G137" s="67"/>
      <c r="H137" s="67"/>
      <c r="I137" s="67"/>
      <c r="J137" s="67"/>
      <c r="K137" s="67"/>
      <c r="L137" s="174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166"/>
      <c r="AK137" s="67"/>
      <c r="AL137" s="67"/>
      <c r="AM137" s="67"/>
      <c r="AN137" s="67"/>
      <c r="AO137" s="67"/>
      <c r="AP137" s="67"/>
      <c r="AQ137" s="167"/>
      <c r="AR137" s="67"/>
      <c r="AS137" s="67"/>
      <c r="AT137" s="67"/>
      <c r="AU137" s="67"/>
      <c r="AV137" s="285"/>
      <c r="AW137" s="67"/>
    </row>
    <row r="138" spans="1:49" s="1" customFormat="1">
      <c r="A138" s="67"/>
      <c r="B138" s="67"/>
      <c r="C138" s="14"/>
      <c r="D138" s="67"/>
      <c r="E138" s="67"/>
      <c r="F138" s="67"/>
      <c r="G138" s="67"/>
      <c r="H138" s="67"/>
      <c r="I138" s="67"/>
      <c r="J138" s="67"/>
      <c r="K138" s="67"/>
      <c r="L138" s="174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166"/>
      <c r="AK138" s="67"/>
      <c r="AL138" s="67"/>
      <c r="AM138" s="67"/>
      <c r="AN138" s="67"/>
      <c r="AO138" s="67"/>
      <c r="AP138" s="67"/>
      <c r="AQ138" s="167"/>
      <c r="AR138" s="67"/>
      <c r="AS138" s="67"/>
      <c r="AT138" s="67"/>
      <c r="AU138" s="67"/>
      <c r="AV138" s="285"/>
      <c r="AW138" s="67"/>
    </row>
    <row r="139" spans="1:49" s="1" customFormat="1">
      <c r="A139" s="67"/>
      <c r="B139" s="67"/>
      <c r="C139" s="14"/>
      <c r="D139" s="67"/>
      <c r="E139" s="67"/>
      <c r="F139" s="67"/>
      <c r="G139" s="67"/>
      <c r="H139" s="67"/>
      <c r="I139" s="67"/>
      <c r="J139" s="67"/>
      <c r="K139" s="67"/>
      <c r="L139" s="174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166"/>
      <c r="AK139" s="67"/>
      <c r="AL139" s="67"/>
      <c r="AM139" s="67"/>
      <c r="AN139" s="67"/>
      <c r="AO139" s="67"/>
      <c r="AP139" s="67"/>
      <c r="AQ139" s="167"/>
      <c r="AR139" s="67"/>
      <c r="AS139" s="67"/>
      <c r="AT139" s="67"/>
      <c r="AU139" s="67"/>
      <c r="AV139" s="285"/>
      <c r="AW139" s="67"/>
    </row>
    <row r="140" spans="1:49" s="1" customFormat="1">
      <c r="A140" s="67"/>
      <c r="B140" s="67"/>
      <c r="C140" s="14"/>
      <c r="D140" s="67"/>
      <c r="E140" s="67"/>
      <c r="F140" s="67"/>
      <c r="G140" s="67"/>
      <c r="H140" s="67"/>
      <c r="I140" s="67"/>
      <c r="J140" s="67"/>
      <c r="K140" s="67"/>
      <c r="L140" s="174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166"/>
      <c r="AK140" s="67"/>
      <c r="AL140" s="67"/>
      <c r="AM140" s="67"/>
      <c r="AN140" s="67"/>
      <c r="AO140" s="67"/>
      <c r="AP140" s="67"/>
      <c r="AQ140" s="167"/>
      <c r="AR140" s="67"/>
      <c r="AS140" s="67"/>
      <c r="AT140" s="67"/>
      <c r="AU140" s="67"/>
      <c r="AV140" s="285"/>
      <c r="AW140" s="67"/>
    </row>
    <row r="141" spans="1:49" s="1" customFormat="1">
      <c r="A141" s="67"/>
      <c r="B141" s="67"/>
      <c r="C141" s="14"/>
      <c r="D141" s="67"/>
      <c r="E141" s="67"/>
      <c r="F141" s="67"/>
      <c r="G141" s="67"/>
      <c r="H141" s="67"/>
      <c r="I141" s="67"/>
      <c r="J141" s="67"/>
      <c r="K141" s="67"/>
      <c r="L141" s="174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166"/>
      <c r="AK141" s="67"/>
      <c r="AL141" s="67"/>
      <c r="AM141" s="67"/>
      <c r="AN141" s="67"/>
      <c r="AO141" s="67"/>
      <c r="AP141" s="67"/>
      <c r="AQ141" s="167"/>
      <c r="AR141" s="67"/>
      <c r="AS141" s="67"/>
      <c r="AT141" s="67"/>
      <c r="AU141" s="67"/>
      <c r="AV141" s="285"/>
      <c r="AW141" s="67"/>
    </row>
    <row r="142" spans="1:49" s="1" customFormat="1">
      <c r="A142" s="67"/>
      <c r="B142" s="67"/>
      <c r="C142" s="14"/>
      <c r="D142" s="67"/>
      <c r="E142" s="67"/>
      <c r="F142" s="67"/>
      <c r="G142" s="67"/>
      <c r="H142" s="67"/>
      <c r="I142" s="67"/>
      <c r="J142" s="67"/>
      <c r="K142" s="67"/>
      <c r="L142" s="174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166"/>
      <c r="AK142" s="67"/>
      <c r="AL142" s="67"/>
      <c r="AM142" s="67"/>
      <c r="AN142" s="67"/>
      <c r="AO142" s="67"/>
      <c r="AP142" s="67"/>
      <c r="AQ142" s="167"/>
      <c r="AR142" s="67"/>
      <c r="AS142" s="67"/>
      <c r="AT142" s="67"/>
      <c r="AU142" s="67"/>
      <c r="AV142" s="285"/>
      <c r="AW142" s="67"/>
    </row>
    <row r="143" spans="1:49" s="1" customFormat="1">
      <c r="A143" s="67"/>
      <c r="B143" s="67"/>
      <c r="C143" s="14"/>
      <c r="D143" s="67"/>
      <c r="E143" s="67"/>
      <c r="F143" s="67"/>
      <c r="G143" s="67"/>
      <c r="H143" s="67"/>
      <c r="I143" s="67"/>
      <c r="J143" s="67"/>
      <c r="K143" s="67"/>
      <c r="L143" s="174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166"/>
      <c r="AK143" s="67"/>
      <c r="AL143" s="67"/>
      <c r="AM143" s="67"/>
      <c r="AN143" s="67"/>
      <c r="AO143" s="67"/>
      <c r="AP143" s="67"/>
      <c r="AQ143" s="167"/>
      <c r="AR143" s="67"/>
      <c r="AS143" s="67"/>
      <c r="AT143" s="67"/>
      <c r="AU143" s="67"/>
      <c r="AV143" s="285"/>
      <c r="AW143" s="67"/>
    </row>
    <row r="144" spans="1:49" s="1" customFormat="1">
      <c r="A144" s="67"/>
      <c r="B144" s="67"/>
      <c r="C144" s="14"/>
      <c r="D144" s="67"/>
      <c r="E144" s="67"/>
      <c r="F144" s="67"/>
      <c r="G144" s="67"/>
      <c r="H144" s="67"/>
      <c r="I144" s="67"/>
      <c r="J144" s="67"/>
      <c r="K144" s="67"/>
      <c r="L144" s="174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166"/>
      <c r="AK144" s="67"/>
      <c r="AL144" s="67"/>
      <c r="AM144" s="67"/>
      <c r="AN144" s="67"/>
      <c r="AO144" s="67"/>
      <c r="AP144" s="67"/>
      <c r="AQ144" s="167"/>
      <c r="AR144" s="67"/>
      <c r="AS144" s="67"/>
      <c r="AT144" s="67"/>
      <c r="AU144" s="67"/>
      <c r="AV144" s="285"/>
      <c r="AW144" s="67"/>
    </row>
    <row r="145" spans="1:49" s="1" customFormat="1">
      <c r="A145" s="67"/>
      <c r="B145" s="67"/>
      <c r="C145" s="14"/>
      <c r="D145" s="67"/>
      <c r="E145" s="67"/>
      <c r="F145" s="67"/>
      <c r="G145" s="67"/>
      <c r="H145" s="67"/>
      <c r="I145" s="67"/>
      <c r="J145" s="67"/>
      <c r="K145" s="67"/>
      <c r="L145" s="174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166"/>
      <c r="AK145" s="67"/>
      <c r="AL145" s="67"/>
      <c r="AM145" s="67"/>
      <c r="AN145" s="67"/>
      <c r="AO145" s="67"/>
      <c r="AP145" s="67"/>
      <c r="AQ145" s="167"/>
      <c r="AR145" s="67"/>
      <c r="AS145" s="67"/>
      <c r="AT145" s="67"/>
      <c r="AU145" s="67"/>
      <c r="AV145" s="285"/>
      <c r="AW145" s="67"/>
    </row>
    <row r="146" spans="1:49" s="1" customFormat="1">
      <c r="A146" s="67"/>
      <c r="B146" s="67"/>
      <c r="C146" s="14"/>
      <c r="D146" s="67"/>
      <c r="E146" s="67"/>
      <c r="F146" s="67"/>
      <c r="G146" s="67"/>
      <c r="H146" s="67"/>
      <c r="I146" s="67"/>
      <c r="J146" s="67"/>
      <c r="K146" s="67"/>
      <c r="L146" s="174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166"/>
      <c r="AK146" s="67"/>
      <c r="AL146" s="67"/>
      <c r="AM146" s="67"/>
      <c r="AN146" s="67"/>
      <c r="AO146" s="67"/>
      <c r="AP146" s="67"/>
      <c r="AQ146" s="167"/>
      <c r="AR146" s="67"/>
      <c r="AS146" s="67"/>
      <c r="AT146" s="67"/>
      <c r="AU146" s="67"/>
      <c r="AV146" s="285"/>
      <c r="AW146" s="67"/>
    </row>
    <row r="147" spans="1:49">
      <c r="A147" s="60"/>
      <c r="B147" s="60"/>
      <c r="C147" s="14"/>
      <c r="D147" s="60"/>
      <c r="E147" s="60"/>
      <c r="F147" s="67"/>
      <c r="G147" s="67"/>
      <c r="H147" s="67"/>
      <c r="I147" s="67"/>
      <c r="J147" s="67"/>
      <c r="K147" s="67"/>
      <c r="L147" s="75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166"/>
      <c r="AK147" s="67"/>
      <c r="AL147" s="67"/>
      <c r="AM147" s="67"/>
      <c r="AN147" s="67"/>
      <c r="AO147" s="67"/>
      <c r="AP147" s="67"/>
      <c r="AQ147" s="167"/>
      <c r="AR147" s="60"/>
      <c r="AS147" s="60"/>
      <c r="AT147" s="67"/>
      <c r="AU147" s="60"/>
      <c r="AV147" s="285"/>
      <c r="AW147" s="60"/>
    </row>
    <row r="148" spans="1:49">
      <c r="A148" s="60"/>
      <c r="B148" s="60"/>
      <c r="C148" s="14"/>
      <c r="D148" s="60"/>
      <c r="E148" s="60"/>
      <c r="F148" s="67"/>
      <c r="G148" s="67"/>
      <c r="H148" s="67"/>
      <c r="I148" s="67"/>
      <c r="J148" s="67"/>
      <c r="K148" s="67"/>
      <c r="L148" s="75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166"/>
      <c r="AK148" s="67"/>
      <c r="AL148" s="67"/>
      <c r="AM148" s="67"/>
      <c r="AN148" s="67"/>
      <c r="AO148" s="67"/>
      <c r="AP148" s="67"/>
      <c r="AQ148" s="167"/>
      <c r="AR148" s="60"/>
      <c r="AS148" s="60"/>
      <c r="AT148" s="67"/>
      <c r="AU148" s="60"/>
      <c r="AV148" s="285"/>
      <c r="AW148" s="60"/>
    </row>
    <row r="149" spans="1:49">
      <c r="A149" s="60"/>
      <c r="B149" s="60"/>
      <c r="C149" s="14"/>
      <c r="D149" s="60"/>
      <c r="E149" s="60"/>
      <c r="F149" s="67"/>
      <c r="G149" s="67"/>
      <c r="H149" s="67"/>
      <c r="I149" s="67"/>
      <c r="J149" s="67"/>
      <c r="K149" s="67"/>
      <c r="L149" s="75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166"/>
      <c r="AK149" s="67"/>
      <c r="AL149" s="67"/>
      <c r="AM149" s="67"/>
      <c r="AN149" s="67"/>
      <c r="AO149" s="67"/>
      <c r="AP149" s="67"/>
      <c r="AQ149" s="167"/>
      <c r="AR149" s="60"/>
      <c r="AS149" s="60"/>
      <c r="AT149" s="67"/>
      <c r="AU149" s="60"/>
      <c r="AV149" s="285"/>
      <c r="AW149" s="60"/>
    </row>
    <row r="150" spans="1:49">
      <c r="A150" s="60"/>
      <c r="B150" s="60"/>
      <c r="C150" s="14"/>
      <c r="D150" s="60"/>
      <c r="E150" s="60"/>
      <c r="F150" s="67"/>
      <c r="G150" s="67"/>
      <c r="H150" s="67"/>
      <c r="I150" s="67"/>
      <c r="J150" s="67"/>
      <c r="K150" s="67"/>
      <c r="L150" s="75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166"/>
      <c r="AK150" s="67"/>
      <c r="AL150" s="67"/>
      <c r="AM150" s="67"/>
      <c r="AN150" s="67"/>
      <c r="AO150" s="67"/>
      <c r="AP150" s="67"/>
      <c r="AQ150" s="167"/>
      <c r="AR150" s="60"/>
      <c r="AS150" s="60"/>
      <c r="AT150" s="67"/>
      <c r="AU150" s="60"/>
      <c r="AV150" s="285"/>
      <c r="AW150" s="60"/>
    </row>
    <row r="151" spans="1:49">
      <c r="A151" s="60"/>
      <c r="B151" s="60"/>
      <c r="C151" s="14"/>
      <c r="D151" s="60"/>
      <c r="E151" s="60"/>
      <c r="F151" s="67"/>
      <c r="G151" s="67"/>
      <c r="H151" s="67"/>
      <c r="I151" s="67"/>
      <c r="J151" s="67"/>
      <c r="K151" s="67"/>
      <c r="L151" s="75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166"/>
      <c r="AK151" s="67"/>
      <c r="AL151" s="67"/>
      <c r="AM151" s="67"/>
      <c r="AN151" s="67"/>
      <c r="AO151" s="67"/>
      <c r="AP151" s="67"/>
      <c r="AQ151" s="167"/>
      <c r="AR151" s="60"/>
      <c r="AS151" s="60"/>
      <c r="AT151" s="67"/>
      <c r="AU151" s="60"/>
      <c r="AV151" s="285"/>
      <c r="AW151" s="60"/>
    </row>
    <row r="152" spans="1:49">
      <c r="A152" s="60"/>
      <c r="B152" s="60"/>
      <c r="C152" s="14"/>
      <c r="D152" s="60"/>
      <c r="E152" s="60"/>
      <c r="F152" s="67"/>
      <c r="G152" s="67"/>
      <c r="H152" s="67"/>
      <c r="I152" s="67"/>
      <c r="J152" s="67"/>
      <c r="K152" s="67"/>
      <c r="L152" s="75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166"/>
      <c r="AK152" s="67"/>
      <c r="AL152" s="67"/>
      <c r="AM152" s="67"/>
      <c r="AN152" s="67"/>
      <c r="AO152" s="67"/>
      <c r="AP152" s="67"/>
      <c r="AQ152" s="167"/>
      <c r="AR152" s="60"/>
      <c r="AS152" s="60"/>
      <c r="AT152" s="67"/>
      <c r="AU152" s="60"/>
      <c r="AV152" s="285"/>
      <c r="AW152" s="60"/>
    </row>
    <row r="153" spans="1:49">
      <c r="A153" s="60"/>
      <c r="B153" s="60"/>
      <c r="C153" s="14"/>
      <c r="D153" s="60"/>
      <c r="E153" s="60"/>
      <c r="F153" s="67"/>
      <c r="G153" s="67"/>
      <c r="H153" s="67"/>
      <c r="I153" s="67"/>
      <c r="J153" s="67"/>
      <c r="K153" s="67"/>
      <c r="L153" s="75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166"/>
      <c r="AK153" s="67"/>
      <c r="AL153" s="67"/>
      <c r="AM153" s="67"/>
      <c r="AN153" s="67"/>
      <c r="AO153" s="67"/>
      <c r="AP153" s="67"/>
      <c r="AQ153" s="167"/>
      <c r="AR153" s="60"/>
      <c r="AS153" s="60"/>
      <c r="AT153" s="67"/>
      <c r="AU153" s="60"/>
      <c r="AV153" s="285"/>
      <c r="AW153" s="60"/>
    </row>
    <row r="154" spans="1:49">
      <c r="A154" s="60"/>
      <c r="B154" s="60"/>
      <c r="C154" s="14"/>
      <c r="D154" s="60"/>
      <c r="E154" s="60"/>
      <c r="F154" s="67"/>
      <c r="G154" s="67"/>
      <c r="H154" s="67"/>
      <c r="I154" s="67"/>
      <c r="J154" s="67"/>
      <c r="K154" s="67"/>
      <c r="L154" s="75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166"/>
      <c r="AK154" s="67"/>
      <c r="AL154" s="67"/>
      <c r="AM154" s="67"/>
      <c r="AN154" s="67"/>
      <c r="AO154" s="67"/>
      <c r="AP154" s="67"/>
      <c r="AQ154" s="167"/>
      <c r="AR154" s="60"/>
      <c r="AS154" s="60"/>
      <c r="AT154" s="67"/>
      <c r="AU154" s="60"/>
      <c r="AV154" s="285"/>
      <c r="AW154" s="60"/>
    </row>
    <row r="155" spans="1:49">
      <c r="A155" s="60"/>
      <c r="B155" s="60"/>
      <c r="C155" s="14"/>
      <c r="D155" s="60"/>
      <c r="E155" s="60"/>
      <c r="F155" s="67"/>
      <c r="G155" s="67"/>
      <c r="H155" s="67"/>
      <c r="I155" s="67"/>
      <c r="J155" s="67"/>
      <c r="K155" s="67"/>
      <c r="L155" s="75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166"/>
      <c r="AK155" s="67"/>
      <c r="AL155" s="67"/>
      <c r="AM155" s="67"/>
      <c r="AN155" s="67"/>
      <c r="AO155" s="67"/>
      <c r="AP155" s="67"/>
      <c r="AQ155" s="167"/>
      <c r="AR155" s="60"/>
      <c r="AS155" s="60"/>
      <c r="AT155" s="67"/>
      <c r="AU155" s="60"/>
      <c r="AV155" s="285"/>
      <c r="AW155" s="60"/>
    </row>
    <row r="156" spans="1:49">
      <c r="A156" s="60"/>
      <c r="B156" s="60"/>
      <c r="C156" s="14"/>
      <c r="D156" s="60"/>
      <c r="E156" s="60"/>
      <c r="F156" s="67"/>
      <c r="G156" s="67"/>
      <c r="H156" s="67"/>
      <c r="I156" s="67"/>
      <c r="J156" s="67"/>
      <c r="K156" s="67"/>
      <c r="L156" s="75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166"/>
      <c r="AK156" s="67"/>
      <c r="AL156" s="67"/>
      <c r="AM156" s="67"/>
      <c r="AN156" s="67"/>
      <c r="AO156" s="67"/>
      <c r="AP156" s="67"/>
      <c r="AQ156" s="167"/>
      <c r="AR156" s="60"/>
      <c r="AS156" s="60"/>
      <c r="AT156" s="67"/>
      <c r="AU156" s="60"/>
      <c r="AV156" s="285"/>
      <c r="AW156" s="60"/>
    </row>
    <row r="157" spans="1:49">
      <c r="A157" s="60"/>
      <c r="B157" s="60"/>
      <c r="C157" s="14"/>
      <c r="D157" s="60"/>
      <c r="E157" s="60"/>
      <c r="F157" s="67"/>
      <c r="G157" s="67"/>
      <c r="H157" s="67"/>
      <c r="I157" s="67"/>
      <c r="J157" s="67"/>
      <c r="K157" s="67"/>
      <c r="L157" s="75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166"/>
      <c r="AK157" s="67"/>
      <c r="AL157" s="67"/>
      <c r="AM157" s="67"/>
      <c r="AN157" s="67"/>
      <c r="AO157" s="67"/>
      <c r="AP157" s="67"/>
      <c r="AQ157" s="167"/>
      <c r="AR157" s="60"/>
      <c r="AS157" s="60"/>
      <c r="AT157" s="67"/>
      <c r="AU157" s="60"/>
      <c r="AV157" s="285"/>
      <c r="AW157" s="60"/>
    </row>
    <row r="158" spans="1:49">
      <c r="A158" s="60"/>
      <c r="B158" s="60"/>
      <c r="C158" s="14"/>
      <c r="D158" s="60"/>
      <c r="E158" s="60"/>
      <c r="F158" s="67"/>
      <c r="G158" s="67"/>
      <c r="H158" s="67"/>
      <c r="I158" s="67"/>
      <c r="J158" s="67"/>
      <c r="K158" s="67"/>
      <c r="L158" s="75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166"/>
      <c r="AK158" s="67"/>
      <c r="AL158" s="67"/>
      <c r="AM158" s="67"/>
      <c r="AN158" s="67"/>
      <c r="AO158" s="67"/>
      <c r="AP158" s="67"/>
      <c r="AQ158" s="167"/>
      <c r="AR158" s="60"/>
      <c r="AS158" s="60"/>
      <c r="AT158" s="67"/>
      <c r="AU158" s="60"/>
      <c r="AV158" s="285"/>
      <c r="AW158" s="60"/>
    </row>
    <row r="159" spans="1:49">
      <c r="A159" s="60"/>
      <c r="B159" s="60"/>
      <c r="C159" s="14"/>
      <c r="D159" s="60"/>
      <c r="E159" s="60"/>
      <c r="F159" s="67"/>
      <c r="G159" s="67"/>
      <c r="H159" s="67"/>
      <c r="I159" s="67"/>
      <c r="J159" s="67"/>
      <c r="K159" s="67"/>
      <c r="L159" s="75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166"/>
      <c r="AK159" s="67"/>
      <c r="AL159" s="67"/>
      <c r="AM159" s="67"/>
      <c r="AN159" s="67"/>
      <c r="AO159" s="67"/>
      <c r="AP159" s="67"/>
      <c r="AQ159" s="167"/>
      <c r="AR159" s="60"/>
      <c r="AS159" s="60"/>
      <c r="AT159" s="67"/>
      <c r="AU159" s="60"/>
      <c r="AV159" s="285"/>
      <c r="AW159" s="60"/>
    </row>
    <row r="160" spans="1:49">
      <c r="A160" s="60"/>
      <c r="B160" s="60"/>
      <c r="C160" s="14"/>
      <c r="D160" s="60"/>
      <c r="E160" s="60"/>
      <c r="F160" s="67"/>
      <c r="G160" s="67"/>
      <c r="H160" s="67"/>
      <c r="I160" s="67"/>
      <c r="J160" s="67"/>
      <c r="K160" s="67"/>
      <c r="L160" s="75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166"/>
      <c r="AK160" s="67"/>
      <c r="AL160" s="67"/>
      <c r="AM160" s="67"/>
      <c r="AN160" s="67"/>
      <c r="AO160" s="67"/>
      <c r="AP160" s="67"/>
      <c r="AQ160" s="167"/>
      <c r="AR160" s="60"/>
      <c r="AS160" s="60"/>
      <c r="AT160" s="67"/>
      <c r="AU160" s="60"/>
      <c r="AV160" s="285"/>
      <c r="AW160" s="60"/>
    </row>
    <row r="161" spans="1:49">
      <c r="A161" s="60"/>
      <c r="B161" s="60"/>
      <c r="C161" s="14"/>
      <c r="D161" s="60"/>
      <c r="E161" s="60"/>
      <c r="F161" s="67"/>
      <c r="G161" s="67"/>
      <c r="H161" s="67"/>
      <c r="I161" s="67"/>
      <c r="J161" s="67"/>
      <c r="K161" s="67"/>
      <c r="L161" s="75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166"/>
      <c r="AK161" s="67"/>
      <c r="AL161" s="67"/>
      <c r="AM161" s="67"/>
      <c r="AN161" s="67"/>
      <c r="AO161" s="67"/>
      <c r="AP161" s="67"/>
      <c r="AQ161" s="167"/>
      <c r="AR161" s="60"/>
      <c r="AS161" s="60"/>
      <c r="AT161" s="67"/>
      <c r="AU161" s="60"/>
      <c r="AV161" s="285"/>
      <c r="AW161" s="60"/>
    </row>
    <row r="162" spans="1:49">
      <c r="A162" s="60"/>
      <c r="B162" s="60"/>
      <c r="C162" s="14"/>
      <c r="D162" s="60"/>
      <c r="E162" s="60"/>
      <c r="F162" s="67"/>
      <c r="G162" s="67"/>
      <c r="H162" s="67"/>
      <c r="I162" s="67"/>
      <c r="J162" s="67"/>
      <c r="K162" s="67"/>
      <c r="L162" s="75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166"/>
      <c r="AK162" s="67"/>
      <c r="AL162" s="67"/>
      <c r="AM162" s="67"/>
      <c r="AN162" s="67"/>
      <c r="AO162" s="67"/>
      <c r="AP162" s="67"/>
      <c r="AQ162" s="167"/>
      <c r="AR162" s="60"/>
      <c r="AS162" s="60"/>
      <c r="AT162" s="67"/>
      <c r="AU162" s="60"/>
      <c r="AV162" s="285"/>
      <c r="AW162" s="60"/>
    </row>
    <row r="163" spans="1:49">
      <c r="A163" s="60"/>
      <c r="B163" s="60"/>
      <c r="C163" s="14"/>
      <c r="D163" s="60"/>
      <c r="E163" s="60"/>
      <c r="F163" s="67"/>
      <c r="G163" s="67"/>
      <c r="H163" s="67"/>
      <c r="I163" s="67"/>
      <c r="J163" s="67"/>
      <c r="K163" s="67"/>
      <c r="L163" s="75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166"/>
      <c r="AK163" s="67"/>
      <c r="AL163" s="67"/>
      <c r="AM163" s="67"/>
      <c r="AN163" s="67"/>
      <c r="AO163" s="67"/>
      <c r="AP163" s="67"/>
      <c r="AQ163" s="167"/>
      <c r="AR163" s="60"/>
      <c r="AS163" s="60"/>
      <c r="AT163" s="67"/>
      <c r="AU163" s="60"/>
      <c r="AV163" s="285"/>
      <c r="AW163" s="60"/>
    </row>
    <row r="164" spans="1:49">
      <c r="A164" s="60"/>
      <c r="B164" s="60"/>
      <c r="C164" s="14"/>
      <c r="D164" s="60"/>
      <c r="E164" s="60"/>
      <c r="F164" s="67"/>
      <c r="G164" s="67"/>
      <c r="H164" s="67"/>
      <c r="I164" s="67"/>
      <c r="J164" s="67"/>
      <c r="K164" s="67"/>
      <c r="L164" s="75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166"/>
      <c r="AK164" s="67"/>
      <c r="AL164" s="67"/>
      <c r="AM164" s="67"/>
      <c r="AN164" s="67"/>
      <c r="AO164" s="67"/>
      <c r="AP164" s="67"/>
      <c r="AQ164" s="167"/>
      <c r="AR164" s="60"/>
      <c r="AS164" s="60"/>
      <c r="AT164" s="67"/>
      <c r="AU164" s="60"/>
      <c r="AV164" s="285"/>
      <c r="AW164" s="60"/>
    </row>
    <row r="165" spans="1:49">
      <c r="A165" s="60"/>
      <c r="B165" s="60"/>
      <c r="C165" s="14"/>
      <c r="D165" s="60"/>
      <c r="E165" s="60"/>
      <c r="F165" s="67"/>
      <c r="G165" s="67"/>
      <c r="H165" s="67"/>
      <c r="I165" s="67"/>
      <c r="J165" s="67"/>
      <c r="K165" s="67"/>
      <c r="L165" s="75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166"/>
      <c r="AK165" s="67"/>
      <c r="AL165" s="67"/>
      <c r="AM165" s="67"/>
      <c r="AN165" s="67"/>
      <c r="AO165" s="67"/>
      <c r="AP165" s="67"/>
      <c r="AQ165" s="167"/>
      <c r="AR165" s="60"/>
      <c r="AS165" s="60"/>
      <c r="AT165" s="67"/>
      <c r="AU165" s="60"/>
      <c r="AV165" s="285"/>
      <c r="AW165" s="60"/>
    </row>
    <row r="166" spans="1:49">
      <c r="A166" s="60"/>
      <c r="B166" s="60"/>
      <c r="C166" s="14"/>
      <c r="D166" s="60"/>
      <c r="E166" s="60"/>
      <c r="F166" s="67"/>
      <c r="G166" s="67"/>
      <c r="H166" s="67"/>
      <c r="I166" s="67"/>
      <c r="J166" s="67"/>
      <c r="K166" s="67"/>
      <c r="L166" s="75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166"/>
      <c r="AK166" s="67"/>
      <c r="AL166" s="67"/>
      <c r="AM166" s="67"/>
      <c r="AN166" s="67"/>
      <c r="AO166" s="67"/>
      <c r="AP166" s="67"/>
      <c r="AQ166" s="167"/>
      <c r="AR166" s="60"/>
      <c r="AS166" s="60"/>
      <c r="AT166" s="67"/>
      <c r="AU166" s="60"/>
      <c r="AV166" s="285"/>
      <c r="AW166" s="60"/>
    </row>
    <row r="167" spans="1:49">
      <c r="A167" s="60"/>
      <c r="B167" s="60"/>
      <c r="C167" s="14"/>
      <c r="D167" s="60"/>
      <c r="E167" s="60"/>
      <c r="F167" s="67"/>
      <c r="G167" s="67"/>
      <c r="H167" s="67"/>
      <c r="I167" s="67"/>
      <c r="J167" s="67"/>
      <c r="K167" s="67"/>
      <c r="L167" s="75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166"/>
      <c r="AK167" s="67"/>
      <c r="AL167" s="67"/>
      <c r="AM167" s="67"/>
      <c r="AN167" s="67"/>
      <c r="AO167" s="67"/>
      <c r="AP167" s="67"/>
      <c r="AQ167" s="167"/>
      <c r="AR167" s="60"/>
      <c r="AS167" s="60"/>
      <c r="AT167" s="67"/>
      <c r="AU167" s="60"/>
      <c r="AV167" s="285"/>
      <c r="AW167" s="60"/>
    </row>
    <row r="168" spans="1:49">
      <c r="A168" s="60"/>
      <c r="B168" s="60"/>
      <c r="C168" s="14"/>
      <c r="D168" s="60"/>
      <c r="E168" s="60"/>
      <c r="F168" s="67"/>
      <c r="G168" s="67"/>
      <c r="H168" s="67"/>
      <c r="I168" s="67"/>
      <c r="J168" s="67"/>
      <c r="K168" s="67"/>
      <c r="L168" s="75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166"/>
      <c r="AK168" s="67"/>
      <c r="AL168" s="67"/>
      <c r="AM168" s="67"/>
      <c r="AN168" s="67"/>
      <c r="AO168" s="67"/>
      <c r="AP168" s="67"/>
      <c r="AQ168" s="167"/>
      <c r="AR168" s="60"/>
      <c r="AS168" s="60"/>
      <c r="AT168" s="67"/>
      <c r="AU168" s="60"/>
      <c r="AV168" s="285"/>
      <c r="AW168" s="60"/>
    </row>
    <row r="169" spans="1:49">
      <c r="A169" s="60"/>
      <c r="B169" s="60"/>
      <c r="C169" s="14"/>
      <c r="D169" s="60"/>
      <c r="E169" s="60"/>
      <c r="F169" s="67"/>
      <c r="G169" s="67"/>
      <c r="H169" s="67"/>
      <c r="I169" s="67"/>
      <c r="J169" s="67"/>
      <c r="K169" s="67"/>
      <c r="L169" s="75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166"/>
      <c r="AK169" s="67"/>
      <c r="AL169" s="67"/>
      <c r="AM169" s="67"/>
      <c r="AN169" s="67"/>
      <c r="AO169" s="67"/>
      <c r="AP169" s="67"/>
      <c r="AQ169" s="167"/>
      <c r="AR169" s="60"/>
      <c r="AS169" s="60"/>
      <c r="AT169" s="67"/>
      <c r="AU169" s="60"/>
      <c r="AV169" s="285"/>
      <c r="AW169" s="60"/>
    </row>
    <row r="170" spans="1:49">
      <c r="A170" s="60"/>
      <c r="B170" s="60"/>
      <c r="C170" s="14"/>
      <c r="D170" s="60"/>
      <c r="E170" s="60"/>
      <c r="F170" s="67"/>
      <c r="G170" s="67"/>
      <c r="H170" s="67"/>
      <c r="I170" s="67"/>
      <c r="J170" s="67"/>
      <c r="K170" s="67"/>
      <c r="L170" s="75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166"/>
      <c r="AK170" s="67"/>
      <c r="AL170" s="67"/>
      <c r="AM170" s="67"/>
      <c r="AN170" s="67"/>
      <c r="AO170" s="67"/>
      <c r="AP170" s="67"/>
      <c r="AQ170" s="167"/>
      <c r="AR170" s="60"/>
      <c r="AS170" s="60"/>
      <c r="AT170" s="67"/>
      <c r="AU170" s="60"/>
      <c r="AV170" s="285"/>
      <c r="AW170" s="60"/>
    </row>
    <row r="171" spans="1:49">
      <c r="A171" s="60"/>
      <c r="B171" s="60"/>
      <c r="C171" s="14"/>
      <c r="D171" s="60"/>
      <c r="E171" s="60"/>
      <c r="F171" s="67"/>
      <c r="G171" s="67"/>
      <c r="H171" s="67"/>
      <c r="I171" s="67"/>
      <c r="J171" s="67"/>
      <c r="K171" s="67"/>
      <c r="L171" s="75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166"/>
      <c r="AK171" s="67"/>
      <c r="AL171" s="67"/>
      <c r="AM171" s="67"/>
      <c r="AN171" s="67"/>
      <c r="AO171" s="67"/>
      <c r="AP171" s="67"/>
      <c r="AQ171" s="167"/>
      <c r="AR171" s="60"/>
      <c r="AS171" s="60"/>
      <c r="AT171" s="67"/>
      <c r="AU171" s="60"/>
      <c r="AV171" s="285"/>
      <c r="AW171" s="60"/>
    </row>
    <row r="172" spans="1:49">
      <c r="A172" s="60"/>
      <c r="B172" s="60"/>
      <c r="C172" s="14"/>
      <c r="D172" s="60"/>
      <c r="E172" s="60"/>
      <c r="F172" s="67"/>
      <c r="G172" s="67"/>
      <c r="H172" s="67"/>
      <c r="I172" s="67"/>
      <c r="J172" s="67"/>
      <c r="K172" s="67"/>
      <c r="L172" s="75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166"/>
      <c r="AK172" s="67"/>
      <c r="AL172" s="67"/>
      <c r="AM172" s="67"/>
      <c r="AN172" s="67"/>
      <c r="AO172" s="67"/>
      <c r="AP172" s="67"/>
      <c r="AQ172" s="167"/>
      <c r="AR172" s="60"/>
      <c r="AS172" s="60"/>
      <c r="AT172" s="67"/>
      <c r="AU172" s="60"/>
      <c r="AV172" s="285"/>
      <c r="AW172" s="60"/>
    </row>
    <row r="173" spans="1:49">
      <c r="A173" s="60"/>
      <c r="B173" s="60"/>
      <c r="C173" s="14"/>
      <c r="D173" s="60"/>
      <c r="E173" s="60"/>
      <c r="F173" s="67"/>
      <c r="G173" s="67"/>
      <c r="H173" s="67"/>
      <c r="I173" s="67"/>
      <c r="J173" s="67"/>
      <c r="K173" s="67"/>
      <c r="L173" s="75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166"/>
      <c r="AK173" s="67"/>
      <c r="AL173" s="67"/>
      <c r="AM173" s="67"/>
      <c r="AN173" s="67"/>
      <c r="AO173" s="67"/>
      <c r="AP173" s="67"/>
      <c r="AQ173" s="167"/>
      <c r="AR173" s="60"/>
      <c r="AS173" s="60"/>
      <c r="AT173" s="67"/>
      <c r="AU173" s="60"/>
      <c r="AV173" s="285"/>
      <c r="AW173" s="60"/>
    </row>
    <row r="174" spans="1:49">
      <c r="A174" s="60"/>
      <c r="B174" s="60"/>
      <c r="C174" s="14"/>
      <c r="D174" s="60"/>
      <c r="E174" s="60"/>
      <c r="F174" s="67"/>
      <c r="G174" s="67"/>
      <c r="H174" s="67"/>
      <c r="I174" s="67"/>
      <c r="J174" s="67"/>
      <c r="K174" s="67"/>
      <c r="L174" s="75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166"/>
      <c r="AK174" s="67"/>
      <c r="AL174" s="67"/>
      <c r="AM174" s="67"/>
      <c r="AN174" s="67"/>
      <c r="AO174" s="67"/>
      <c r="AP174" s="67"/>
      <c r="AQ174" s="167"/>
      <c r="AR174" s="60"/>
      <c r="AS174" s="60"/>
      <c r="AT174" s="67"/>
      <c r="AU174" s="60"/>
      <c r="AV174" s="285"/>
      <c r="AW174" s="60"/>
    </row>
    <row r="175" spans="1:49">
      <c r="A175" s="60"/>
      <c r="B175" s="60"/>
      <c r="C175" s="14"/>
      <c r="D175" s="60"/>
      <c r="E175" s="60"/>
      <c r="F175" s="67"/>
      <c r="G175" s="67"/>
      <c r="H175" s="67"/>
      <c r="I175" s="67"/>
      <c r="J175" s="67"/>
      <c r="K175" s="67"/>
      <c r="L175" s="75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166"/>
      <c r="AK175" s="67"/>
      <c r="AL175" s="67"/>
      <c r="AM175" s="67"/>
      <c r="AN175" s="67"/>
      <c r="AO175" s="67"/>
      <c r="AP175" s="67"/>
      <c r="AQ175" s="167"/>
      <c r="AR175" s="60"/>
      <c r="AS175" s="60"/>
      <c r="AT175" s="67"/>
      <c r="AU175" s="60"/>
      <c r="AV175" s="285"/>
      <c r="AW175" s="60"/>
    </row>
    <row r="176" spans="1:49">
      <c r="A176" s="60"/>
      <c r="B176" s="60"/>
      <c r="C176" s="14"/>
      <c r="D176" s="60"/>
      <c r="E176" s="60"/>
      <c r="F176" s="67"/>
      <c r="G176" s="67"/>
      <c r="H176" s="67"/>
      <c r="I176" s="67"/>
      <c r="J176" s="67"/>
      <c r="K176" s="67"/>
      <c r="L176" s="75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166"/>
      <c r="AK176" s="67"/>
      <c r="AL176" s="67"/>
      <c r="AM176" s="67"/>
      <c r="AN176" s="67"/>
      <c r="AO176" s="67"/>
      <c r="AP176" s="67"/>
      <c r="AQ176" s="167"/>
      <c r="AR176" s="60"/>
      <c r="AS176" s="60"/>
      <c r="AT176" s="67"/>
      <c r="AU176" s="60"/>
      <c r="AV176" s="285"/>
      <c r="AW176" s="60"/>
    </row>
    <row r="177" spans="1:49">
      <c r="A177" s="60"/>
      <c r="B177" s="60"/>
      <c r="C177" s="14"/>
      <c r="D177" s="60"/>
      <c r="E177" s="60"/>
      <c r="F177" s="67"/>
      <c r="G177" s="67"/>
      <c r="H177" s="67"/>
      <c r="I177" s="67"/>
      <c r="J177" s="67"/>
      <c r="K177" s="67"/>
      <c r="L177" s="75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166"/>
      <c r="AK177" s="67"/>
      <c r="AL177" s="67"/>
      <c r="AM177" s="67"/>
      <c r="AN177" s="67"/>
      <c r="AO177" s="67"/>
      <c r="AP177" s="67"/>
      <c r="AQ177" s="167"/>
      <c r="AR177" s="60"/>
      <c r="AS177" s="60"/>
      <c r="AT177" s="67"/>
      <c r="AU177" s="60"/>
      <c r="AV177" s="285"/>
      <c r="AW177" s="60"/>
    </row>
    <row r="178" spans="1:49">
      <c r="A178" s="60"/>
      <c r="B178" s="60"/>
      <c r="C178" s="14"/>
      <c r="D178" s="60"/>
      <c r="E178" s="60"/>
      <c r="F178" s="67"/>
      <c r="G178" s="67"/>
      <c r="H178" s="67"/>
      <c r="I178" s="67"/>
      <c r="J178" s="67"/>
      <c r="K178" s="67"/>
      <c r="L178" s="75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166"/>
      <c r="AK178" s="67"/>
      <c r="AL178" s="67"/>
      <c r="AM178" s="67"/>
      <c r="AN178" s="67"/>
      <c r="AO178" s="67"/>
      <c r="AP178" s="67"/>
      <c r="AQ178" s="167"/>
      <c r="AR178" s="60"/>
      <c r="AS178" s="60"/>
      <c r="AT178" s="67"/>
      <c r="AU178" s="60"/>
      <c r="AV178" s="285"/>
      <c r="AW178" s="60"/>
    </row>
    <row r="179" spans="1:49">
      <c r="A179" s="60"/>
      <c r="B179" s="60"/>
      <c r="C179" s="14"/>
      <c r="D179" s="60"/>
      <c r="E179" s="60"/>
      <c r="F179" s="67"/>
      <c r="G179" s="67"/>
      <c r="H179" s="67"/>
      <c r="I179" s="67"/>
      <c r="J179" s="67"/>
      <c r="K179" s="67"/>
      <c r="L179" s="75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166"/>
      <c r="AK179" s="67"/>
      <c r="AL179" s="67"/>
      <c r="AM179" s="67"/>
      <c r="AN179" s="67"/>
      <c r="AO179" s="67"/>
      <c r="AP179" s="67"/>
      <c r="AQ179" s="167"/>
      <c r="AR179" s="60"/>
      <c r="AS179" s="60"/>
      <c r="AT179" s="67"/>
      <c r="AU179" s="60"/>
      <c r="AV179" s="285"/>
      <c r="AW179" s="60"/>
    </row>
    <row r="180" spans="1:49">
      <c r="A180" s="60"/>
      <c r="B180" s="60"/>
      <c r="C180" s="14"/>
      <c r="D180" s="60"/>
      <c r="E180" s="60"/>
      <c r="F180" s="67"/>
      <c r="G180" s="67"/>
      <c r="H180" s="67"/>
      <c r="I180" s="67"/>
      <c r="J180" s="67"/>
      <c r="K180" s="67"/>
      <c r="L180" s="75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166"/>
      <c r="AK180" s="67"/>
      <c r="AL180" s="67"/>
      <c r="AM180" s="67"/>
      <c r="AN180" s="67"/>
      <c r="AO180" s="67"/>
      <c r="AP180" s="67"/>
      <c r="AQ180" s="167"/>
      <c r="AR180" s="60"/>
      <c r="AS180" s="60"/>
      <c r="AT180" s="67"/>
      <c r="AU180" s="60"/>
      <c r="AV180" s="285"/>
      <c r="AW180" s="60"/>
    </row>
    <row r="181" spans="1:49">
      <c r="A181" s="60"/>
      <c r="B181" s="60"/>
      <c r="C181" s="14"/>
      <c r="D181" s="60"/>
      <c r="E181" s="60"/>
      <c r="F181" s="67"/>
      <c r="G181" s="67"/>
      <c r="H181" s="67"/>
      <c r="I181" s="67"/>
      <c r="J181" s="67"/>
      <c r="K181" s="67"/>
      <c r="L181" s="75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166"/>
      <c r="AK181" s="67"/>
      <c r="AL181" s="67"/>
      <c r="AM181" s="67"/>
      <c r="AN181" s="67"/>
      <c r="AO181" s="67"/>
      <c r="AP181" s="67"/>
      <c r="AQ181" s="167"/>
      <c r="AR181" s="60"/>
      <c r="AS181" s="60"/>
      <c r="AT181" s="67"/>
      <c r="AU181" s="60"/>
      <c r="AV181" s="285"/>
      <c r="AW181" s="60"/>
    </row>
    <row r="182" spans="1:49">
      <c r="A182" s="60"/>
      <c r="B182" s="60"/>
      <c r="C182" s="14"/>
      <c r="D182" s="60"/>
      <c r="E182" s="60"/>
      <c r="F182" s="67"/>
      <c r="G182" s="67"/>
      <c r="H182" s="67"/>
      <c r="I182" s="67"/>
      <c r="J182" s="67"/>
      <c r="K182" s="67"/>
      <c r="L182" s="75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166"/>
      <c r="AK182" s="67"/>
      <c r="AL182" s="67"/>
      <c r="AM182" s="67"/>
      <c r="AN182" s="67"/>
      <c r="AO182" s="67"/>
      <c r="AP182" s="67"/>
      <c r="AQ182" s="167"/>
      <c r="AR182" s="60"/>
      <c r="AS182" s="60"/>
      <c r="AT182" s="67"/>
      <c r="AU182" s="60"/>
      <c r="AV182" s="285"/>
      <c r="AW182" s="60"/>
    </row>
    <row r="183" spans="1:49">
      <c r="A183" s="60"/>
      <c r="B183" s="60"/>
      <c r="C183" s="14"/>
      <c r="D183" s="60"/>
      <c r="E183" s="60"/>
      <c r="F183" s="67"/>
      <c r="G183" s="67"/>
      <c r="H183" s="67"/>
      <c r="I183" s="67"/>
      <c r="J183" s="67"/>
      <c r="K183" s="67"/>
      <c r="L183" s="75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166"/>
      <c r="AK183" s="67"/>
      <c r="AL183" s="67"/>
      <c r="AM183" s="67"/>
      <c r="AN183" s="67"/>
      <c r="AO183" s="67"/>
      <c r="AP183" s="67"/>
      <c r="AQ183" s="167"/>
      <c r="AR183" s="60"/>
      <c r="AS183" s="60"/>
      <c r="AT183" s="67"/>
      <c r="AU183" s="60"/>
      <c r="AV183" s="285"/>
      <c r="AW183" s="60"/>
    </row>
    <row r="184" spans="1:49">
      <c r="A184" s="60"/>
      <c r="B184" s="60"/>
      <c r="C184" s="14"/>
      <c r="D184" s="60"/>
      <c r="E184" s="60"/>
      <c r="F184" s="67"/>
      <c r="G184" s="67"/>
      <c r="H184" s="67"/>
      <c r="I184" s="67"/>
      <c r="J184" s="67"/>
      <c r="K184" s="67"/>
      <c r="L184" s="75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166"/>
      <c r="AK184" s="67"/>
      <c r="AL184" s="67"/>
      <c r="AM184" s="67"/>
      <c r="AN184" s="67"/>
      <c r="AO184" s="67"/>
      <c r="AP184" s="67"/>
      <c r="AQ184" s="167"/>
      <c r="AR184" s="60"/>
      <c r="AS184" s="60"/>
      <c r="AT184" s="67"/>
      <c r="AU184" s="60"/>
      <c r="AV184" s="285"/>
      <c r="AW184" s="60"/>
    </row>
    <row r="185" spans="1:49">
      <c r="A185" s="60"/>
      <c r="B185" s="60"/>
      <c r="C185" s="14"/>
      <c r="D185" s="60"/>
      <c r="E185" s="60"/>
      <c r="F185" s="67"/>
      <c r="G185" s="67"/>
      <c r="H185" s="67"/>
      <c r="I185" s="67"/>
      <c r="J185" s="67"/>
      <c r="K185" s="67"/>
      <c r="L185" s="75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166"/>
      <c r="AK185" s="67"/>
      <c r="AL185" s="67"/>
      <c r="AM185" s="67"/>
      <c r="AN185" s="67"/>
      <c r="AO185" s="67"/>
      <c r="AP185" s="67"/>
      <c r="AQ185" s="167"/>
      <c r="AR185" s="60"/>
      <c r="AS185" s="60"/>
      <c r="AT185" s="67"/>
      <c r="AU185" s="60"/>
      <c r="AV185" s="285"/>
      <c r="AW185" s="60"/>
    </row>
    <row r="186" spans="1:49">
      <c r="A186" s="60"/>
      <c r="B186" s="60"/>
      <c r="C186" s="14"/>
      <c r="D186" s="60"/>
      <c r="E186" s="60"/>
      <c r="F186" s="67"/>
      <c r="G186" s="67"/>
      <c r="H186" s="67"/>
      <c r="I186" s="67"/>
      <c r="J186" s="67"/>
      <c r="K186" s="67"/>
      <c r="L186" s="75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166"/>
      <c r="AK186" s="67"/>
      <c r="AL186" s="67"/>
      <c r="AM186" s="67"/>
      <c r="AN186" s="67"/>
      <c r="AO186" s="67"/>
      <c r="AP186" s="67"/>
      <c r="AQ186" s="167"/>
      <c r="AR186" s="60"/>
      <c r="AS186" s="60"/>
      <c r="AT186" s="67"/>
      <c r="AU186" s="60"/>
      <c r="AV186" s="285"/>
      <c r="AW186" s="60"/>
    </row>
    <row r="187" spans="1:49">
      <c r="A187" s="60"/>
      <c r="B187" s="60"/>
      <c r="C187" s="14"/>
      <c r="D187" s="60"/>
      <c r="E187" s="60"/>
      <c r="F187" s="67"/>
      <c r="G187" s="67"/>
      <c r="H187" s="67"/>
      <c r="I187" s="67"/>
      <c r="J187" s="67"/>
      <c r="K187" s="67"/>
      <c r="L187" s="75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166"/>
      <c r="AK187" s="67"/>
      <c r="AL187" s="67"/>
      <c r="AM187" s="67"/>
      <c r="AN187" s="67"/>
      <c r="AO187" s="67"/>
      <c r="AP187" s="67"/>
      <c r="AQ187" s="167"/>
      <c r="AR187" s="60"/>
      <c r="AS187" s="60"/>
      <c r="AT187" s="67"/>
      <c r="AU187" s="60"/>
      <c r="AV187" s="285"/>
      <c r="AW187" s="60"/>
    </row>
    <row r="1042473" spans="3:48" s="1" customFormat="1">
      <c r="C1042473" s="3"/>
      <c r="D1042473" s="168"/>
      <c r="E1042473" s="168"/>
      <c r="L1042473" s="281"/>
      <c r="AJ1042473" s="282"/>
      <c r="AQ1042473" s="283"/>
      <c r="AR1042473" s="168"/>
      <c r="AS1042473" s="168"/>
      <c r="AU1042473" s="168"/>
      <c r="AV1042473" s="314"/>
    </row>
  </sheetData>
  <sheetProtection algorithmName="SHA-512" hashValue="hwQEOW6EHNih+egvRo8cWhD+wR60HVcB0C+BYOT1Je6v9I7Uln1BOgxdjaK8dMVx88CPmn23fNexwhkmBcjcdA==" saltValue="X18/kPUNi5BxVgSDCPUQLQ==" spinCount="100000" sheet="1" objects="1" scenarios="1" selectLockedCells="1"/>
  <phoneticPr fontId="8" type="noConversion"/>
  <conditionalFormatting sqref="A22:A121">
    <cfRule type="expression" dxfId="24" priority="4" stopIfTrue="1">
      <formula>ISNA(A22)</formula>
    </cfRule>
  </conditionalFormatting>
  <conditionalFormatting sqref="B22:B121">
    <cfRule type="duplicateValues" dxfId="23" priority="35"/>
    <cfRule type="expression" dxfId="22" priority="34" stopIfTrue="1">
      <formula>$C22=""</formula>
    </cfRule>
  </conditionalFormatting>
  <conditionalFormatting sqref="F22:G22 J22:K22 K23 F27 F24:G26 F28:G122 J24:K122">
    <cfRule type="duplicateValues" dxfId="21" priority="25"/>
  </conditionalFormatting>
  <conditionalFormatting sqref="M22:M121">
    <cfRule type="expression" dxfId="20" priority="20" stopIfTrue="1">
      <formula>OR($E22="MD",$E22="FO",$E22="FA",$E22="FB",$E22="FC",$E22="FD")</formula>
    </cfRule>
  </conditionalFormatting>
  <conditionalFormatting sqref="M22:AI121">
    <cfRule type="expression" dxfId="19" priority="11" stopIfTrue="1">
      <formula>$E22=""</formula>
    </cfRule>
    <cfRule type="expression" dxfId="18" priority="12">
      <formula>ISNA($E22)</formula>
    </cfRule>
  </conditionalFormatting>
  <conditionalFormatting sqref="N22:N121">
    <cfRule type="expression" dxfId="17" priority="21" stopIfTrue="1">
      <formula>OR($E22="MA",$E22="MB",$E22="MC",$E22="MO")</formula>
    </cfRule>
  </conditionalFormatting>
  <conditionalFormatting sqref="W22:W121">
    <cfRule type="expression" dxfId="16" priority="14">
      <formula>$H22&lt;&gt;"M"</formula>
    </cfRule>
  </conditionalFormatting>
  <conditionalFormatting sqref="X22:X121">
    <cfRule type="expression" dxfId="15" priority="13">
      <formula>$H22&lt;&gt;"F"</formula>
    </cfRule>
  </conditionalFormatting>
  <conditionalFormatting sqref="AD22:AE121">
    <cfRule type="expression" dxfId="14" priority="22">
      <formula>OR($E22="MD",$E22="FD")</formula>
    </cfRule>
  </conditionalFormatting>
  <conditionalFormatting sqref="AQ22:AQ121">
    <cfRule type="expression" dxfId="13" priority="1" stopIfTrue="1">
      <formula>ISNONTEXT(AQ22)</formula>
    </cfRule>
  </conditionalFormatting>
  <dataValidations count="7">
    <dataValidation type="custom" allowBlank="1" showInputMessage="1" showErrorMessage="1" sqref="O22:S22 O24:S122" xr:uid="{D5F21740-5F39-A24B-80BD-67FFFC31CDAB}">
      <formula1>OR($E22&lt;&gt;"",$E22&lt;&gt;"#N/A")</formula1>
    </dataValidation>
    <dataValidation type="custom" allowBlank="1" showInputMessage="1" showErrorMessage="1" sqref="T22:V22 Y24:Z122 AA22:AC122 AF22:AF122 T24:V122 Y22:Z22" xr:uid="{A22C968D-ECB0-0240-865A-E89B2F8222C7}">
      <formula1>OR($E$22&lt;&gt;"",$E$22&lt;&gt;"#N/A")</formula1>
    </dataValidation>
    <dataValidation type="custom" allowBlank="1" showInputMessage="1" showErrorMessage="1" error="有關年齡組別不設此項目" sqref="N22 N24:N122" xr:uid="{6857046C-367B-6D44-8D25-D8B2D85C83AD}">
      <formula1>OR($E22="MD",$E22="FA",$E22="FB",$E22="FC",$E22="FD",$E22="FO")</formula1>
    </dataValidation>
    <dataValidation type="custom" allowBlank="1" showInputMessage="1" showErrorMessage="1" error="有關年齡組別不設此項目" sqref="M22 M24:M122" xr:uid="{CA30E2FC-8B0F-EF4C-902A-B920F2A748DE}">
      <formula1>OR($E22="MO",$E22="MA",$E22="MB",$E22="MC")</formula1>
    </dataValidation>
    <dataValidation type="custom" allowBlank="1" showInputMessage="1" showErrorMessage="1" error="有關年齡組別不設此項目" sqref="X22 X24:X122" xr:uid="{8AB04533-AFFD-184F-8E63-E17773F00EDD}">
      <formula1>$H22="F"</formula1>
    </dataValidation>
    <dataValidation type="custom" allowBlank="1" showInputMessage="1" showErrorMessage="1" error="有關年齡組別不設此項目" sqref="W22 W24:W122" xr:uid="{E5FC6CD9-06E8-3249-927D-7C2B4CD2EAD9}">
      <formula1>$H22="M"</formula1>
    </dataValidation>
    <dataValidation type="custom" allowBlank="1" showInputMessage="1" showErrorMessage="1" sqref="AD22:AE122" xr:uid="{FE28F15C-91AB-9E4C-9099-22FB0535E50B}">
      <formula1>$I22&lt;$D$10</formula1>
    </dataValidation>
  </dataValidations>
  <hyperlinks>
    <hyperlink ref="AK20" r:id="rId1" display="http://www.tcaa.com.hk/wordpress/wp-content/uploads/2022/12/2022-TCAA-Member-Master-List.pdf" xr:uid="{45488F00-A2DC-B749-8248-1E2C999B7099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ignoredErrors>
    <ignoredError sqref="AQ20:AU20 A25:E121 A24:E24 A22:E23 AS23:AT121 AR21:AU21 AS22:AT2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CF6F-BA96-4743-9745-312D3C756F5E}">
  <sheetPr>
    <pageSetUpPr fitToPage="1"/>
  </sheetPr>
  <dimension ref="A1:AM121"/>
  <sheetViews>
    <sheetView topLeftCell="D1" zoomScale="80" zoomScaleNormal="80" zoomScalePageLayoutView="85" workbookViewId="0">
      <pane ySplit="20" topLeftCell="A21" activePane="bottomLeft" state="frozen"/>
      <selection activeCell="G555" sqref="G555"/>
      <selection pane="bottomLeft" activeCell="F21" sqref="F21"/>
    </sheetView>
  </sheetViews>
  <sheetFormatPr baseColWidth="10" defaultColWidth="10.6640625" defaultRowHeight="15"/>
  <cols>
    <col min="1" max="1" width="10.6640625" style="57" hidden="1" customWidth="1"/>
    <col min="2" max="2" width="10.6640625" style="58" hidden="1" customWidth="1"/>
    <col min="3" max="3" width="10.6640625" style="326" hidden="1" customWidth="1"/>
    <col min="4" max="5" width="10.33203125" style="57" bestFit="1" customWidth="1"/>
    <col min="6" max="6" width="11.5" style="57" customWidth="1"/>
    <col min="7" max="7" width="24.5" style="58" customWidth="1"/>
    <col min="8" max="8" width="12.6640625" style="58" customWidth="1"/>
    <col min="9" max="9" width="10.6640625" style="58"/>
    <col min="10" max="10" width="17.5" style="1" bestFit="1" customWidth="1"/>
    <col min="11" max="19" width="10.6640625" style="58"/>
    <col min="20" max="21" width="10.6640625" style="352" customWidth="1"/>
    <col min="22" max="22" width="15.6640625" style="352" customWidth="1"/>
    <col min="23" max="23" width="15.33203125" style="163" customWidth="1"/>
    <col min="24" max="24" width="16.5" style="58" customWidth="1"/>
    <col min="25" max="25" width="26.6640625" style="154" customWidth="1"/>
    <col min="26" max="26" width="20.6640625" style="58" customWidth="1"/>
    <col min="27" max="27" width="21.6640625" style="58" customWidth="1"/>
    <col min="28" max="28" width="18.1640625" style="58" customWidth="1"/>
    <col min="29" max="29" width="14.1640625" style="164" bestFit="1" customWidth="1"/>
    <col min="30" max="30" width="14.1640625" style="13" bestFit="1" customWidth="1"/>
    <col min="31" max="31" width="13.83203125" style="23" customWidth="1"/>
    <col min="32" max="32" width="9.33203125" style="58" bestFit="1" customWidth="1"/>
    <col min="33" max="33" width="12.5" style="165" customWidth="1"/>
    <col min="34" max="34" width="19" style="57" customWidth="1"/>
    <col min="35" max="35" width="12.33203125" style="158" hidden="1" customWidth="1"/>
    <col min="36" max="36" width="9.6640625" style="42" hidden="1" customWidth="1"/>
    <col min="37" max="37" width="19.83203125" style="165" hidden="1" customWidth="1"/>
    <col min="38" max="38" width="10.6640625" style="57" hidden="1" customWidth="1"/>
    <col min="39" max="39" width="1.6640625" style="57" customWidth="1"/>
    <col min="40" max="16384" width="10.6640625" style="57"/>
  </cols>
  <sheetData>
    <row r="1" spans="1:39">
      <c r="A1" s="49"/>
      <c r="B1" s="50"/>
      <c r="C1" s="315"/>
      <c r="D1" s="49"/>
      <c r="E1" s="49"/>
      <c r="F1" s="49"/>
      <c r="G1" s="50"/>
      <c r="H1" s="50"/>
      <c r="I1" s="50"/>
      <c r="J1" s="51"/>
      <c r="K1" s="50"/>
      <c r="L1" s="50"/>
      <c r="M1" s="50"/>
      <c r="N1" s="50"/>
      <c r="O1" s="50"/>
      <c r="P1" s="50"/>
      <c r="Q1" s="50"/>
      <c r="R1" s="50"/>
      <c r="S1" s="50"/>
      <c r="T1" s="341"/>
      <c r="U1" s="341"/>
      <c r="V1" s="341"/>
      <c r="W1" s="52"/>
      <c r="X1" s="50"/>
      <c r="Y1" s="53"/>
      <c r="Z1" s="50"/>
      <c r="AA1" s="50"/>
      <c r="AB1" s="50"/>
      <c r="AC1" s="54"/>
      <c r="AD1" s="27"/>
      <c r="AE1" s="16"/>
      <c r="AF1" s="50"/>
      <c r="AG1" s="55"/>
      <c r="AH1" s="49"/>
      <c r="AI1" s="56"/>
      <c r="AJ1" s="37"/>
      <c r="AK1" s="55"/>
      <c r="AL1" s="49"/>
      <c r="AM1" s="49"/>
    </row>
    <row r="2" spans="1:39" ht="25">
      <c r="A2" s="49"/>
      <c r="B2" s="50"/>
      <c r="C2" s="340">
        <v>2024</v>
      </c>
      <c r="D2" s="49" t="s">
        <v>176</v>
      </c>
      <c r="E2" s="49"/>
      <c r="F2" s="49"/>
      <c r="G2" s="50"/>
      <c r="H2" s="59" t="str">
        <f>'公開及青年組 Open &amp; Junior'!H2</f>
        <v>2024 公民田徑錦標賽 第1站</v>
      </c>
      <c r="I2" s="49"/>
      <c r="J2" s="60"/>
      <c r="K2" s="49"/>
      <c r="L2" s="61" t="s">
        <v>18</v>
      </c>
      <c r="M2" s="50"/>
      <c r="N2" s="49"/>
      <c r="O2" s="50"/>
      <c r="P2" s="50"/>
      <c r="Q2" s="50"/>
      <c r="R2" s="50"/>
      <c r="S2" s="50"/>
      <c r="T2" s="341"/>
      <c r="U2" s="341"/>
      <c r="V2" s="341"/>
      <c r="W2" s="52"/>
      <c r="X2" s="50"/>
      <c r="Y2" s="53"/>
      <c r="Z2" s="50"/>
      <c r="AA2" s="50"/>
      <c r="AB2" s="50"/>
      <c r="AC2" s="54"/>
      <c r="AD2" s="27"/>
      <c r="AE2" s="16"/>
      <c r="AF2" s="50"/>
      <c r="AG2" s="55"/>
      <c r="AH2" s="49"/>
      <c r="AI2" s="56"/>
      <c r="AJ2" s="37"/>
      <c r="AK2" s="55"/>
      <c r="AL2" s="49"/>
      <c r="AM2" s="49"/>
    </row>
    <row r="3" spans="1:39">
      <c r="A3" s="49"/>
      <c r="B3" s="50"/>
      <c r="C3" s="315" t="s">
        <v>95</v>
      </c>
      <c r="D3" s="62" t="s">
        <v>29</v>
      </c>
      <c r="E3" s="63" t="s">
        <v>88</v>
      </c>
      <c r="F3" s="64" t="s">
        <v>89</v>
      </c>
      <c r="G3" s="50"/>
      <c r="H3" s="65" t="str">
        <f>'公開及青年組 Open &amp; Junior'!H3</f>
        <v>地點：</v>
      </c>
      <c r="I3" s="49" t="str">
        <f>'公開及青年組 Open &amp; Junior'!I3</f>
        <v>灣仔運動場</v>
      </c>
      <c r="J3" s="60"/>
      <c r="K3" s="49"/>
      <c r="L3" s="50"/>
      <c r="M3" s="50"/>
      <c r="N3" s="66"/>
      <c r="O3" s="50"/>
      <c r="P3" s="50"/>
      <c r="Q3" s="50"/>
      <c r="R3" s="50"/>
      <c r="S3" s="50"/>
      <c r="T3" s="341"/>
      <c r="U3" s="341"/>
      <c r="V3" s="341"/>
      <c r="W3" s="52"/>
      <c r="X3" s="50"/>
      <c r="Y3" s="53"/>
      <c r="Z3" s="50"/>
      <c r="AA3" s="50"/>
      <c r="AB3" s="50"/>
      <c r="AC3" s="54"/>
      <c r="AD3" s="27"/>
      <c r="AE3" s="16"/>
      <c r="AF3" s="50"/>
      <c r="AG3" s="55"/>
      <c r="AH3" s="49"/>
      <c r="AI3" s="56"/>
      <c r="AJ3" s="37"/>
      <c r="AK3" s="55"/>
      <c r="AL3" s="49"/>
      <c r="AM3" s="49"/>
    </row>
    <row r="4" spans="1:39">
      <c r="A4" s="49"/>
      <c r="B4" s="50">
        <f>$C$2-C4</f>
        <v>11</v>
      </c>
      <c r="C4" s="315">
        <f>$C$2-11</f>
        <v>2013</v>
      </c>
      <c r="D4" s="68">
        <f t="shared" ref="D4:D9" si="0">$C4</f>
        <v>2013</v>
      </c>
      <c r="E4" s="50" t="s">
        <v>28</v>
      </c>
      <c r="F4" s="69" t="s">
        <v>12</v>
      </c>
      <c r="G4" s="50"/>
      <c r="H4" s="65" t="s">
        <v>150</v>
      </c>
      <c r="I4" s="353" t="s">
        <v>171</v>
      </c>
      <c r="J4" s="60"/>
      <c r="K4" s="49"/>
      <c r="L4" s="50"/>
      <c r="M4" s="50"/>
      <c r="N4" s="66"/>
      <c r="O4" s="50"/>
      <c r="P4" s="50"/>
      <c r="Q4" s="50"/>
      <c r="R4" s="50"/>
      <c r="S4" s="50"/>
      <c r="T4" s="341"/>
      <c r="U4" s="341"/>
      <c r="V4" s="341"/>
      <c r="W4" s="52"/>
      <c r="X4" s="50"/>
      <c r="Y4" s="53"/>
      <c r="Z4" s="50"/>
      <c r="AA4" s="50"/>
      <c r="AB4" s="50"/>
      <c r="AC4" s="54"/>
      <c r="AD4" s="27"/>
      <c r="AE4" s="16"/>
      <c r="AF4" s="50"/>
      <c r="AG4" s="55"/>
      <c r="AH4" s="49"/>
      <c r="AI4" s="56"/>
      <c r="AJ4" s="37"/>
      <c r="AK4" s="55"/>
      <c r="AL4" s="49"/>
      <c r="AM4" s="49"/>
    </row>
    <row r="5" spans="1:39">
      <c r="A5" s="49"/>
      <c r="B5" s="50">
        <f t="shared" ref="B5:B9" si="1">$C$2-C5</f>
        <v>10</v>
      </c>
      <c r="C5" s="315">
        <f>$C$2-10</f>
        <v>2014</v>
      </c>
      <c r="D5" s="68">
        <f t="shared" si="0"/>
        <v>2014</v>
      </c>
      <c r="E5" s="50" t="s">
        <v>27</v>
      </c>
      <c r="F5" s="69" t="s">
        <v>26</v>
      </c>
      <c r="G5" s="50"/>
      <c r="H5" s="49"/>
      <c r="I5" s="49"/>
      <c r="J5" s="60"/>
      <c r="K5" s="49"/>
      <c r="L5" s="50"/>
      <c r="M5" s="50"/>
      <c r="N5" s="50"/>
      <c r="O5" s="50"/>
      <c r="P5" s="50"/>
      <c r="Q5" s="50"/>
      <c r="R5" s="50"/>
      <c r="S5" s="50"/>
      <c r="T5" s="341"/>
      <c r="U5" s="341"/>
      <c r="V5" s="341"/>
      <c r="W5" s="52"/>
      <c r="X5" s="50"/>
      <c r="Y5" s="53"/>
      <c r="Z5" s="50"/>
      <c r="AA5" s="50"/>
      <c r="AB5" s="50"/>
      <c r="AC5" s="54"/>
      <c r="AD5" s="27"/>
      <c r="AE5" s="16"/>
      <c r="AF5" s="50"/>
      <c r="AG5" s="55"/>
      <c r="AH5" s="49"/>
      <c r="AI5" s="56"/>
      <c r="AJ5" s="37"/>
      <c r="AK5" s="55"/>
      <c r="AL5" s="49"/>
      <c r="AM5" s="49"/>
    </row>
    <row r="6" spans="1:39">
      <c r="A6" s="49"/>
      <c r="B6" s="50">
        <f t="shared" si="1"/>
        <v>9</v>
      </c>
      <c r="C6" s="315">
        <f>$C$2-9</f>
        <v>2015</v>
      </c>
      <c r="D6" s="68">
        <f t="shared" si="0"/>
        <v>2015</v>
      </c>
      <c r="E6" s="50" t="s">
        <v>25</v>
      </c>
      <c r="F6" s="69" t="s">
        <v>24</v>
      </c>
      <c r="G6" s="70" t="s">
        <v>68</v>
      </c>
      <c r="H6" s="49"/>
      <c r="I6" s="49"/>
      <c r="J6" s="60"/>
      <c r="K6" s="49"/>
      <c r="L6" s="50"/>
      <c r="M6" s="50"/>
      <c r="N6" s="50"/>
      <c r="O6" s="50"/>
      <c r="P6" s="50"/>
      <c r="Q6" s="50"/>
      <c r="R6" s="50"/>
      <c r="S6" s="50"/>
      <c r="T6" s="341"/>
      <c r="U6" s="341"/>
      <c r="V6" s="341"/>
      <c r="W6" s="52"/>
      <c r="X6" s="50"/>
      <c r="Y6" s="53"/>
      <c r="Z6" s="50"/>
      <c r="AA6" s="50"/>
      <c r="AB6" s="50"/>
      <c r="AC6" s="54"/>
      <c r="AD6" s="27"/>
      <c r="AE6" s="16"/>
      <c r="AF6" s="50"/>
      <c r="AG6" s="55"/>
      <c r="AH6" s="49"/>
      <c r="AI6" s="56"/>
      <c r="AJ6" s="37"/>
      <c r="AK6" s="55"/>
      <c r="AL6" s="49"/>
      <c r="AM6" s="49"/>
    </row>
    <row r="7" spans="1:39">
      <c r="A7" s="49"/>
      <c r="B7" s="50">
        <f t="shared" si="1"/>
        <v>8</v>
      </c>
      <c r="C7" s="315">
        <f>$C$2-8</f>
        <v>2016</v>
      </c>
      <c r="D7" s="68">
        <f t="shared" si="0"/>
        <v>2016</v>
      </c>
      <c r="E7" s="50" t="s">
        <v>23</v>
      </c>
      <c r="F7" s="69" t="s">
        <v>9</v>
      </c>
      <c r="G7" s="70" t="s">
        <v>120</v>
      </c>
      <c r="H7" s="49"/>
      <c r="I7" s="49"/>
      <c r="J7" s="60"/>
      <c r="K7" s="49"/>
      <c r="L7" s="50"/>
      <c r="M7" s="50"/>
      <c r="N7" s="50"/>
      <c r="O7" s="50"/>
      <c r="P7" s="50"/>
      <c r="Q7" s="50"/>
      <c r="R7" s="50"/>
      <c r="S7" s="50"/>
      <c r="T7" s="341"/>
      <c r="U7" s="341"/>
      <c r="V7" s="341"/>
      <c r="W7" s="52"/>
      <c r="X7" s="50"/>
      <c r="Y7" s="53"/>
      <c r="Z7" s="50"/>
      <c r="AA7" s="50"/>
      <c r="AB7" s="50"/>
      <c r="AC7" s="54"/>
      <c r="AD7" s="27"/>
      <c r="AE7" s="16"/>
      <c r="AF7" s="50"/>
      <c r="AG7" s="55"/>
      <c r="AH7" s="49"/>
      <c r="AI7" s="56"/>
      <c r="AJ7" s="37"/>
      <c r="AK7" s="55"/>
      <c r="AL7" s="49"/>
      <c r="AM7" s="49"/>
    </row>
    <row r="8" spans="1:39">
      <c r="A8" s="49"/>
      <c r="B8" s="50">
        <f t="shared" si="1"/>
        <v>7</v>
      </c>
      <c r="C8" s="315">
        <f>$C$2-7</f>
        <v>2017</v>
      </c>
      <c r="D8" s="68">
        <f t="shared" si="0"/>
        <v>2017</v>
      </c>
      <c r="E8" s="50" t="s">
        <v>22</v>
      </c>
      <c r="F8" s="69" t="s">
        <v>21</v>
      </c>
      <c r="G8" s="70" t="s">
        <v>121</v>
      </c>
      <c r="H8" s="49"/>
      <c r="I8" s="49"/>
      <c r="J8" s="60"/>
      <c r="K8" s="49"/>
      <c r="L8" s="50"/>
      <c r="M8" s="50"/>
      <c r="N8" s="50"/>
      <c r="O8" s="50"/>
      <c r="P8" s="50"/>
      <c r="Q8" s="50"/>
      <c r="R8" s="50"/>
      <c r="S8" s="50"/>
      <c r="T8" s="341"/>
      <c r="U8" s="341"/>
      <c r="V8" s="341"/>
      <c r="W8" s="52"/>
      <c r="X8" s="50"/>
      <c r="Y8" s="53"/>
      <c r="Z8" s="50"/>
      <c r="AA8" s="50"/>
      <c r="AB8" s="50"/>
      <c r="AC8" s="54"/>
      <c r="AD8" s="27"/>
      <c r="AE8" s="16"/>
      <c r="AF8" s="50"/>
      <c r="AG8" s="55"/>
      <c r="AH8" s="49"/>
      <c r="AI8" s="56"/>
      <c r="AJ8" s="37"/>
      <c r="AK8" s="55"/>
      <c r="AL8" s="49"/>
      <c r="AM8" s="49"/>
    </row>
    <row r="9" spans="1:39" s="81" customFormat="1" ht="15" customHeight="1">
      <c r="A9" s="71"/>
      <c r="B9" s="50">
        <f t="shared" si="1"/>
        <v>6</v>
      </c>
      <c r="C9" s="315">
        <f>$C$2-6</f>
        <v>2018</v>
      </c>
      <c r="D9" s="72">
        <f t="shared" si="0"/>
        <v>2018</v>
      </c>
      <c r="E9" s="73" t="s">
        <v>20</v>
      </c>
      <c r="F9" s="74" t="s">
        <v>19</v>
      </c>
      <c r="G9" s="75" t="s">
        <v>160</v>
      </c>
      <c r="H9" s="76"/>
      <c r="I9" s="71"/>
      <c r="J9" s="60"/>
      <c r="K9" s="76"/>
      <c r="L9" s="76"/>
      <c r="M9" s="77"/>
      <c r="N9" s="76"/>
      <c r="O9" s="76"/>
      <c r="P9" s="76"/>
      <c r="Q9" s="76"/>
      <c r="R9" s="76"/>
      <c r="S9" s="76"/>
      <c r="T9" s="342"/>
      <c r="U9" s="342"/>
      <c r="V9" s="342"/>
      <c r="W9" s="78"/>
      <c r="X9" s="76"/>
      <c r="Y9" s="53"/>
      <c r="Z9" s="76"/>
      <c r="AA9" s="76"/>
      <c r="AB9" s="76"/>
      <c r="AC9" s="79"/>
      <c r="AD9" s="28"/>
      <c r="AE9" s="17"/>
      <c r="AF9" s="76"/>
      <c r="AG9" s="80"/>
      <c r="AH9" s="71"/>
      <c r="AI9" s="56"/>
      <c r="AJ9" s="38"/>
      <c r="AK9" s="80"/>
      <c r="AL9" s="71"/>
      <c r="AM9" s="71"/>
    </row>
    <row r="10" spans="1:39" s="81" customFormat="1" ht="25">
      <c r="A10" s="71"/>
      <c r="B10" s="76"/>
      <c r="C10" s="315"/>
      <c r="D10" s="71"/>
      <c r="E10" s="82"/>
      <c r="F10" s="76"/>
      <c r="G10" s="83" t="s">
        <v>178</v>
      </c>
      <c r="H10" s="76"/>
      <c r="I10" s="71"/>
      <c r="J10" s="60"/>
      <c r="K10" s="76"/>
      <c r="L10" s="76"/>
      <c r="M10" s="77"/>
      <c r="N10" s="76"/>
      <c r="O10" s="76"/>
      <c r="P10" s="76"/>
      <c r="Q10" s="76"/>
      <c r="R10" s="76"/>
      <c r="S10" s="76"/>
      <c r="T10" s="342"/>
      <c r="U10" s="342"/>
      <c r="V10" s="342"/>
      <c r="W10" s="78"/>
      <c r="X10" s="76"/>
      <c r="Y10" s="53"/>
      <c r="Z10" s="84"/>
      <c r="AA10" s="76"/>
      <c r="AB10" s="76"/>
      <c r="AC10" s="79"/>
      <c r="AD10" s="8"/>
      <c r="AE10" s="18"/>
      <c r="AF10" s="76"/>
      <c r="AG10" s="80"/>
      <c r="AH10" s="71"/>
      <c r="AI10" s="56"/>
      <c r="AJ10" s="38"/>
      <c r="AK10" s="80"/>
      <c r="AL10" s="71"/>
      <c r="AM10" s="71"/>
    </row>
    <row r="11" spans="1:39" s="81" customFormat="1" ht="15" customHeight="1">
      <c r="A11" s="71"/>
      <c r="B11" s="76"/>
      <c r="C11" s="67"/>
      <c r="D11" s="71"/>
      <c r="E11" s="82"/>
      <c r="F11" s="76"/>
      <c r="G11" s="85" t="s">
        <v>139</v>
      </c>
      <c r="H11" s="76"/>
      <c r="I11" s="71"/>
      <c r="J11" s="60"/>
      <c r="K11" s="76"/>
      <c r="L11" s="76"/>
      <c r="M11" s="77"/>
      <c r="N11" s="76"/>
      <c r="O11" s="76"/>
      <c r="P11" s="76"/>
      <c r="Q11" s="76"/>
      <c r="R11" s="76"/>
      <c r="S11" s="76"/>
      <c r="T11" s="342"/>
      <c r="U11" s="342"/>
      <c r="V11" s="342"/>
      <c r="W11" s="78"/>
      <c r="X11" s="76"/>
      <c r="Y11" s="53"/>
      <c r="Z11" s="84"/>
      <c r="AA11" s="76"/>
      <c r="AB11" s="76"/>
      <c r="AC11" s="79"/>
      <c r="AD11" s="8"/>
      <c r="AE11" s="18"/>
      <c r="AF11" s="76"/>
      <c r="AG11" s="80"/>
      <c r="AH11" s="71"/>
      <c r="AI11" s="56"/>
      <c r="AJ11" s="38"/>
      <c r="AK11" s="80"/>
      <c r="AL11" s="71"/>
      <c r="AM11" s="71"/>
    </row>
    <row r="12" spans="1:39" s="81" customFormat="1" ht="15" customHeight="1">
      <c r="A12" s="90"/>
      <c r="B12" s="91"/>
      <c r="C12" s="316"/>
      <c r="D12" s="90"/>
      <c r="E12" s="92"/>
      <c r="F12" s="91"/>
      <c r="G12" s="93"/>
      <c r="H12" s="91"/>
      <c r="I12" s="90"/>
      <c r="J12" s="94"/>
      <c r="K12" s="95"/>
      <c r="L12" s="96"/>
      <c r="M12" s="97"/>
      <c r="N12" s="96"/>
      <c r="O12" s="98" t="s">
        <v>137</v>
      </c>
      <c r="P12" s="96"/>
      <c r="Q12" s="96"/>
      <c r="R12" s="96"/>
      <c r="S12" s="99"/>
      <c r="T12" s="91"/>
      <c r="U12" s="91"/>
      <c r="V12" s="343"/>
      <c r="W12" s="100"/>
      <c r="X12" s="91"/>
      <c r="Y12" s="101"/>
      <c r="Z12" s="102"/>
      <c r="AA12" s="91"/>
      <c r="AB12" s="91"/>
      <c r="AC12" s="103"/>
      <c r="AD12" s="31"/>
      <c r="AE12" s="32"/>
      <c r="AF12" s="91"/>
      <c r="AG12" s="104"/>
      <c r="AH12" s="90"/>
      <c r="AI12" s="104"/>
      <c r="AJ12" s="39"/>
      <c r="AK12" s="104"/>
      <c r="AL12" s="90"/>
      <c r="AM12" s="71"/>
    </row>
    <row r="13" spans="1:39" s="81" customFormat="1" ht="15" customHeight="1">
      <c r="A13" s="90"/>
      <c r="B13" s="91"/>
      <c r="C13" s="316"/>
      <c r="D13" s="90"/>
      <c r="E13" s="92"/>
      <c r="F13" s="91"/>
      <c r="G13" s="317" t="str">
        <f>"兩頁合計"&amp;" $"&amp;'公開及青年組 Open &amp; Junior'!AU16+'少年組 Youth'!AG15</f>
        <v>兩頁合計 $0</v>
      </c>
      <c r="H13" s="91"/>
      <c r="I13" s="90"/>
      <c r="J13" s="105"/>
      <c r="K13" s="106" t="s">
        <v>53</v>
      </c>
      <c r="L13" s="107" t="s">
        <v>45</v>
      </c>
      <c r="M13" s="107" t="s">
        <v>46</v>
      </c>
      <c r="N13" s="107" t="s">
        <v>47</v>
      </c>
      <c r="O13" s="107" t="s">
        <v>40</v>
      </c>
      <c r="P13" s="107" t="s">
        <v>39</v>
      </c>
      <c r="Q13" s="108" t="s">
        <v>51</v>
      </c>
      <c r="R13" s="107" t="s">
        <v>38</v>
      </c>
      <c r="S13" s="109" t="s">
        <v>52</v>
      </c>
      <c r="T13" s="108" t="s">
        <v>66</v>
      </c>
      <c r="U13" s="108" t="s">
        <v>65</v>
      </c>
      <c r="V13" s="344"/>
      <c r="W13" s="100"/>
      <c r="X13" s="91"/>
      <c r="Y13" s="101"/>
      <c r="Z13" s="102"/>
      <c r="AA13" s="91"/>
      <c r="AB13" s="91"/>
      <c r="AC13" s="103"/>
      <c r="AD13" s="111"/>
      <c r="AE13" s="111"/>
      <c r="AF13" s="110"/>
      <c r="AG13" s="104"/>
      <c r="AH13" s="90"/>
      <c r="AI13" s="104"/>
      <c r="AJ13" s="39"/>
      <c r="AK13" s="104"/>
      <c r="AL13" s="90"/>
      <c r="AM13" s="71"/>
    </row>
    <row r="14" spans="1:39" s="127" customFormat="1" ht="78">
      <c r="A14" s="112"/>
      <c r="B14" s="113"/>
      <c r="C14" s="316"/>
      <c r="D14" s="114"/>
      <c r="E14" s="114"/>
      <c r="F14" s="113"/>
      <c r="G14" s="115" t="str">
        <f>"本頁"&amp;AG19</f>
        <v>本頁應付金額 $0</v>
      </c>
      <c r="H14" s="116"/>
      <c r="I14" s="117"/>
      <c r="J14" s="2"/>
      <c r="K14" s="118" t="s">
        <v>55</v>
      </c>
      <c r="L14" s="119" t="s">
        <v>55</v>
      </c>
      <c r="M14" s="120" t="s">
        <v>56</v>
      </c>
      <c r="N14" s="120" t="s">
        <v>57</v>
      </c>
      <c r="O14" s="120" t="s">
        <v>56</v>
      </c>
      <c r="P14" s="120" t="s">
        <v>56</v>
      </c>
      <c r="Q14" s="119" t="s">
        <v>90</v>
      </c>
      <c r="R14" s="120" t="s">
        <v>57</v>
      </c>
      <c r="S14" s="121" t="s">
        <v>55</v>
      </c>
      <c r="T14" s="356" t="s">
        <v>56</v>
      </c>
      <c r="U14" s="356" t="s">
        <v>168</v>
      </c>
      <c r="V14" s="345"/>
      <c r="W14" s="123"/>
      <c r="X14" s="124"/>
      <c r="Y14" s="108"/>
      <c r="Z14" s="122"/>
      <c r="AA14" s="113"/>
      <c r="AB14" s="112"/>
      <c r="AC14" s="112"/>
      <c r="AD14" s="112"/>
      <c r="AE14" s="111"/>
      <c r="AF14" s="122"/>
      <c r="AG14" s="125"/>
      <c r="AH14" s="112"/>
      <c r="AI14" s="104"/>
      <c r="AJ14" s="40"/>
      <c r="AK14" s="126"/>
      <c r="AL14" s="112"/>
      <c r="AM14" s="339"/>
    </row>
    <row r="15" spans="1:39" ht="21" hidden="1" customHeight="1">
      <c r="A15" s="49"/>
      <c r="B15" s="50"/>
      <c r="C15" s="315"/>
      <c r="D15" s="66"/>
      <c r="E15" s="66"/>
      <c r="F15" s="50"/>
      <c r="G15" s="128"/>
      <c r="H15" s="50"/>
      <c r="I15" s="50"/>
      <c r="J15" s="129"/>
      <c r="K15" s="49"/>
      <c r="L15" s="49"/>
      <c r="M15" s="49"/>
      <c r="N15" s="49"/>
      <c r="O15" s="49"/>
      <c r="P15" s="49"/>
      <c r="Q15" s="49"/>
      <c r="R15" s="49"/>
      <c r="S15" s="49"/>
      <c r="T15" s="346"/>
      <c r="U15" s="346"/>
      <c r="V15" s="346"/>
      <c r="W15" s="50"/>
      <c r="X15" s="130"/>
      <c r="Y15" s="53"/>
      <c r="Z15" s="131"/>
      <c r="AA15" s="50"/>
      <c r="AB15" s="86" t="s">
        <v>73</v>
      </c>
      <c r="AC15" s="87">
        <f>SUM(AC21:AC120)</f>
        <v>0</v>
      </c>
      <c r="AD15" s="132">
        <f>SUM($AD$21:$AD$120)</f>
        <v>0</v>
      </c>
      <c r="AE15" s="88">
        <f>COUNTA(W21:W120)*$W$20</f>
        <v>0</v>
      </c>
      <c r="AF15" s="49"/>
      <c r="AG15" s="132">
        <f>SUM(AC15:AE15)</f>
        <v>0</v>
      </c>
      <c r="AH15" s="133"/>
      <c r="AI15" s="56"/>
      <c r="AJ15" s="134">
        <f>SUM(AJ21:AJ120)</f>
        <v>0</v>
      </c>
      <c r="AK15" s="55"/>
      <c r="AL15" s="49"/>
      <c r="AM15" s="49"/>
    </row>
    <row r="16" spans="1:39" ht="20" hidden="1">
      <c r="A16" s="49"/>
      <c r="B16" s="50"/>
      <c r="C16" s="315"/>
      <c r="D16" s="135"/>
      <c r="E16" s="135"/>
      <c r="F16" s="135"/>
      <c r="G16" s="135"/>
      <c r="H16" s="318"/>
      <c r="I16" s="319"/>
      <c r="J16" s="318" t="s">
        <v>162</v>
      </c>
      <c r="K16" s="320">
        <f t="shared" ref="K16:S16" si="2">COUNTA(K21:K121)</f>
        <v>0</v>
      </c>
      <c r="L16" s="320">
        <f t="shared" si="2"/>
        <v>0</v>
      </c>
      <c r="M16" s="320">
        <f t="shared" si="2"/>
        <v>0</v>
      </c>
      <c r="N16" s="320">
        <f t="shared" si="2"/>
        <v>0</v>
      </c>
      <c r="O16" s="320">
        <f t="shared" si="2"/>
        <v>0</v>
      </c>
      <c r="P16" s="320">
        <f t="shared" si="2"/>
        <v>0</v>
      </c>
      <c r="Q16" s="320">
        <f t="shared" si="2"/>
        <v>0</v>
      </c>
      <c r="R16" s="320">
        <f t="shared" si="2"/>
        <v>0</v>
      </c>
      <c r="S16" s="320">
        <f t="shared" si="2"/>
        <v>0</v>
      </c>
      <c r="T16" s="347">
        <f>COUNTA(AE21:AE120)-COUNTBLANK(AE21:AE120)</f>
        <v>0</v>
      </c>
      <c r="U16" s="347"/>
      <c r="V16" s="348"/>
      <c r="W16" s="136"/>
      <c r="X16" s="136"/>
      <c r="Y16" s="137"/>
      <c r="Z16" s="136"/>
      <c r="AA16" s="135"/>
      <c r="AB16" s="138" t="s">
        <v>109</v>
      </c>
      <c r="AC16" s="139">
        <v>0</v>
      </c>
      <c r="AD16" s="9"/>
      <c r="AE16" s="19"/>
      <c r="AF16" s="135"/>
      <c r="AG16" s="86"/>
      <c r="AH16" s="49"/>
      <c r="AI16" s="56"/>
      <c r="AJ16" s="37"/>
      <c r="AK16" s="55"/>
      <c r="AL16" s="49"/>
      <c r="AM16" s="49"/>
    </row>
    <row r="17" spans="1:39" ht="21" hidden="1" customHeight="1">
      <c r="A17" s="49"/>
      <c r="B17" s="50"/>
      <c r="C17" s="315"/>
      <c r="D17" s="135"/>
      <c r="E17" s="135"/>
      <c r="F17" s="135"/>
      <c r="G17" s="135"/>
      <c r="H17" s="136"/>
      <c r="I17" s="140"/>
      <c r="J17" s="140" t="s">
        <v>163</v>
      </c>
      <c r="K17" s="35">
        <v>3</v>
      </c>
      <c r="L17" s="135">
        <v>3</v>
      </c>
      <c r="M17" s="135">
        <v>3</v>
      </c>
      <c r="N17" s="135">
        <v>4</v>
      </c>
      <c r="O17" s="135">
        <v>1.1000000000000001</v>
      </c>
      <c r="P17" s="135">
        <v>2</v>
      </c>
      <c r="Q17" s="136">
        <v>2</v>
      </c>
      <c r="R17" s="135">
        <v>2</v>
      </c>
      <c r="S17" s="135">
        <v>2</v>
      </c>
      <c r="T17" s="348">
        <v>4</v>
      </c>
      <c r="U17" s="348"/>
      <c r="V17" s="275"/>
      <c r="W17" s="136"/>
      <c r="X17" s="140"/>
      <c r="Y17" s="137"/>
      <c r="Z17" s="136"/>
      <c r="AA17" s="135"/>
      <c r="AB17" s="138" t="s">
        <v>117</v>
      </c>
      <c r="AC17" s="139">
        <v>200</v>
      </c>
      <c r="AD17" s="10">
        <v>200</v>
      </c>
      <c r="AE17" s="20"/>
      <c r="AF17" s="140"/>
      <c r="AG17" s="86"/>
      <c r="AH17" s="49"/>
      <c r="AI17" s="56"/>
      <c r="AJ17" s="37"/>
      <c r="AK17" s="55"/>
      <c r="AL17" s="49"/>
      <c r="AM17" s="49"/>
    </row>
    <row r="18" spans="1:39" ht="20" hidden="1">
      <c r="A18" s="49"/>
      <c r="B18" s="50"/>
      <c r="C18" s="315"/>
      <c r="D18" s="135"/>
      <c r="E18" s="135"/>
      <c r="F18" s="135"/>
      <c r="G18" s="141"/>
      <c r="H18" s="318"/>
      <c r="I18" s="319" t="s">
        <v>165</v>
      </c>
      <c r="J18" s="321" t="e" cm="1">
        <f t="array" ref="J18">SUM(K18:N18+T18)</f>
        <v>#REF!</v>
      </c>
      <c r="K18" s="321" t="e">
        <f>SUM(CEILING(#REF!,8)+CEILING(#REF!,8)+CEILING(#REF!,8)+CEILING(#REF!,8)+CEILING(#REF!,8)+CEILING(#REF!,8)+CEILING(#REF!,8)+CEILING(#REF!,8)+CEILING(#REF!,8)+CEILING(#REF!,8)+CEILING(#REF!,8)+CEILING(#REF!,8))/8*K17/60</f>
        <v>#REF!</v>
      </c>
      <c r="L18" s="320" t="e">
        <f>SUM(CEILING(#REF!,8)+CEILING(#REF!,8)+CEILING(#REF!,8)+CEILING(#REF!,8)+CEILING(#REF!,8)+CEILING(#REF!,8)+CEILING(#REF!,8)+CEILING(#REF!,8)+CEILING(#REF!,8)+CEILING(#REF!,8)+CEILING(#REF!,8)+CEILING(#REF!,8))/8*L17/60</f>
        <v>#REF!</v>
      </c>
      <c r="M18" s="321" t="e">
        <f>SUM(CEILING(#REF!,8)+CEILING(#REF!,8)+CEILING(#REF!,8)+CEILING(#REF!,8)+CEILING(#REF!,8)+CEILING(#REF!,8)+CEILING(#REF!,8)+CEILING(#REF!,8)+CEILING(#REF!,8)+CEILING(#REF!,8)+CEILING(#REF!,8)+CEILING(#REF!,8))/8*M17/60</f>
        <v>#REF!</v>
      </c>
      <c r="N18" s="321" t="e">
        <f>SUM(CEILING(#REF!,8)+CEILING(#REF!,8)+CEILING(#REF!,8)+CEILING(#REF!,8)+CEILING(#REF!,8)+CEILING(#REF!,8)+CEILING(#REF!,8)+CEILING(#REF!,8)+CEILING(#REF!,8)+CEILING(#REF!,8)+CEILING(#REF!,8)+CEILING(#REF!,8))/8*N17/60</f>
        <v>#REF!</v>
      </c>
      <c r="O18" s="322">
        <f>ROUNDUP(COUNTA(O$21:O$121)*O$17/60*8,2)</f>
        <v>0</v>
      </c>
      <c r="P18" s="323">
        <f>ROUNDUP(COUNTA(P$21:P$121)*P$17/60*3,2)</f>
        <v>0</v>
      </c>
      <c r="Q18" s="323">
        <f>ROUNDUP(COUNTA(Q$21:Q$121)*Q$17/60,2)</f>
        <v>0</v>
      </c>
      <c r="R18" s="323">
        <f>ROUNDUP(COUNTA(R$21:R$121)*R$17*3/60,1)</f>
        <v>0</v>
      </c>
      <c r="S18" s="323">
        <f>ROUNDUP(COUNTA(S$21:S$121)*S$17/60,1)</f>
        <v>0</v>
      </c>
      <c r="T18" s="349" t="e">
        <f>SUM(CEILING(#REF!,8)+CEILING(#REF!,8)+CEILING(#REF!,8)+CEILING(#REF!,8)+CEILING(#REF!,8)+CEILING(#REF!,8)+CEILING(#REF!,8)+CEILING(#REF!,8)+CEILING(#REF!,8)+CEILING(#REF!,8)+CEILING(#REF!,8)+CEILING(#REF!,8))/8*T17/60</f>
        <v>#REF!</v>
      </c>
      <c r="U18" s="349"/>
      <c r="V18" s="348"/>
      <c r="W18" s="136"/>
      <c r="X18" s="136"/>
      <c r="Y18" s="137"/>
      <c r="Z18" s="136"/>
      <c r="AA18" s="135"/>
      <c r="AB18" s="138" t="s">
        <v>110</v>
      </c>
      <c r="AC18" s="139">
        <v>-20</v>
      </c>
      <c r="AD18" s="9"/>
      <c r="AE18" s="19"/>
      <c r="AF18" s="135"/>
      <c r="AG18" s="142"/>
      <c r="AH18" s="49"/>
      <c r="AI18" s="56"/>
      <c r="AJ18" s="37"/>
      <c r="AK18" s="143"/>
      <c r="AL18" s="49"/>
      <c r="AM18" s="49"/>
    </row>
    <row r="19" spans="1:39" ht="66" customHeight="1">
      <c r="A19" s="144" t="s">
        <v>111</v>
      </c>
      <c r="B19" s="50" t="s">
        <v>74</v>
      </c>
      <c r="C19" s="315" t="s">
        <v>75</v>
      </c>
      <c r="D19" s="135" t="s">
        <v>7</v>
      </c>
      <c r="E19" s="132" t="s">
        <v>98</v>
      </c>
      <c r="F19" s="145" t="s">
        <v>122</v>
      </c>
      <c r="G19" s="145" t="s">
        <v>123</v>
      </c>
      <c r="H19" s="146" t="s">
        <v>124</v>
      </c>
      <c r="I19" s="146" t="s">
        <v>125</v>
      </c>
      <c r="J19" s="147" t="s">
        <v>131</v>
      </c>
      <c r="K19" s="135" t="s">
        <v>15</v>
      </c>
      <c r="L19" s="135" t="s">
        <v>17</v>
      </c>
      <c r="M19" s="135" t="s">
        <v>16</v>
      </c>
      <c r="N19" s="135" t="s">
        <v>14</v>
      </c>
      <c r="O19" s="135" t="s">
        <v>31</v>
      </c>
      <c r="P19" s="135" t="s">
        <v>32</v>
      </c>
      <c r="Q19" s="136" t="s">
        <v>50</v>
      </c>
      <c r="R19" s="135" t="s">
        <v>35</v>
      </c>
      <c r="S19" s="135" t="s">
        <v>54</v>
      </c>
      <c r="T19" s="135" t="s">
        <v>64</v>
      </c>
      <c r="U19" s="135" t="s">
        <v>169</v>
      </c>
      <c r="V19" s="140" t="s">
        <v>136</v>
      </c>
      <c r="W19" s="148" t="s">
        <v>158</v>
      </c>
      <c r="X19" s="303" t="s">
        <v>166</v>
      </c>
      <c r="Y19" s="145" t="s">
        <v>127</v>
      </c>
      <c r="Z19" s="136" t="s">
        <v>63</v>
      </c>
      <c r="AA19" s="145" t="s">
        <v>128</v>
      </c>
      <c r="AB19" s="145" t="s">
        <v>129</v>
      </c>
      <c r="AC19" s="132" t="str">
        <f>"單項應付 "&amp;"$"&amp;AC15</f>
        <v>單項應付 $0</v>
      </c>
      <c r="AD19" s="11" t="str">
        <f>"接力應付 "&amp;"$"&amp;$AD$15</f>
        <v>接力應付 $0</v>
      </c>
      <c r="AE19" s="21" t="str">
        <f>"接力隊伍 "&amp;COUNTA(AE21:AE120)-COUNTIF(AE21:AE120,"")</f>
        <v>接力隊伍 0</v>
      </c>
      <c r="AF19" s="149" t="s">
        <v>155</v>
      </c>
      <c r="AG19" s="150" t="str">
        <f>"應付金額 "&amp;"$"&amp;AG15</f>
        <v>應付金額 $0</v>
      </c>
      <c r="AH19" s="131" t="s">
        <v>167</v>
      </c>
      <c r="AI19" s="56" t="s">
        <v>112</v>
      </c>
      <c r="AJ19" s="151" t="str">
        <f>"Paid"&amp;" $"&amp;AJ15</f>
        <v>Paid $0</v>
      </c>
      <c r="AK19" s="152" t="str">
        <f>"Balance "&amp;SUM(AK21:AK121)</f>
        <v>Balance 0</v>
      </c>
      <c r="AL19" s="131" t="s">
        <v>156</v>
      </c>
      <c r="AM19" s="49"/>
    </row>
    <row r="20" spans="1:39" s="369" customFormat="1" ht="20">
      <c r="A20" s="346"/>
      <c r="B20" s="341"/>
      <c r="C20" s="357"/>
      <c r="D20" s="348">
        <v>0</v>
      </c>
      <c r="E20" s="348"/>
      <c r="F20" s="348" t="s">
        <v>135</v>
      </c>
      <c r="G20" s="348" t="s">
        <v>134</v>
      </c>
      <c r="H20" s="358" t="s">
        <v>72</v>
      </c>
      <c r="I20" s="358">
        <v>2014</v>
      </c>
      <c r="J20" s="275" t="s">
        <v>93</v>
      </c>
      <c r="K20" s="348"/>
      <c r="L20" s="348" t="s">
        <v>94</v>
      </c>
      <c r="M20" s="359" t="s">
        <v>174</v>
      </c>
      <c r="N20" s="348"/>
      <c r="O20" s="348" t="s">
        <v>41</v>
      </c>
      <c r="P20" s="348"/>
      <c r="Q20" s="360" t="s">
        <v>174</v>
      </c>
      <c r="R20" s="348"/>
      <c r="S20" s="348" t="s">
        <v>143</v>
      </c>
      <c r="T20" s="348" t="s">
        <v>66</v>
      </c>
      <c r="U20" s="348"/>
      <c r="V20" s="275" t="s">
        <v>144</v>
      </c>
      <c r="W20" s="361">
        <v>60</v>
      </c>
      <c r="X20" s="275"/>
      <c r="Y20" s="341" t="s">
        <v>133</v>
      </c>
      <c r="Z20" s="358"/>
      <c r="AA20" s="348" t="s">
        <v>132</v>
      </c>
      <c r="AB20" s="348">
        <v>99887766</v>
      </c>
      <c r="AC20" s="362"/>
      <c r="AD20" s="363"/>
      <c r="AE20" s="364"/>
      <c r="AF20" s="275"/>
      <c r="AG20" s="365"/>
      <c r="AH20" s="341"/>
      <c r="AI20" s="366"/>
      <c r="AJ20" s="367"/>
      <c r="AK20" s="368"/>
      <c r="AL20" s="346"/>
      <c r="AM20" s="346"/>
    </row>
    <row r="21" spans="1:39" s="154" customFormat="1" ht="13">
      <c r="A21" s="53" t="str">
        <f t="shared" ref="A21:A84" si="3">E21</f>
        <v/>
      </c>
      <c r="B21" s="153" t="str">
        <f t="shared" ref="B21:B84" si="4">IF(G21="","",IF(C21="","X",A21&amp;TEXT(C21,"000")))</f>
        <v/>
      </c>
      <c r="C21" s="324"/>
      <c r="D21" s="53">
        <v>1</v>
      </c>
      <c r="E21" s="53" t="str">
        <f>IF(I21="","",IF($H21="M",VLOOKUP($I21,$D$4:$F$9,2,0),IF(H21="F",VLOOKUP($I21,$D$4:$F$9,3,0),IF($H21="",""))))</f>
        <v/>
      </c>
      <c r="F21" s="5"/>
      <c r="G21" s="5"/>
      <c r="H21" s="5"/>
      <c r="I21" s="5"/>
      <c r="J21" s="4"/>
      <c r="K21" s="5"/>
      <c r="L21" s="5"/>
      <c r="M21" s="5"/>
      <c r="N21" s="5"/>
      <c r="O21" s="5"/>
      <c r="P21" s="5"/>
      <c r="Q21" s="5"/>
      <c r="R21" s="5"/>
      <c r="S21" s="5"/>
      <c r="T21" s="350"/>
      <c r="U21" s="350"/>
      <c r="V21" s="350"/>
      <c r="W21" s="7"/>
      <c r="X21" s="5"/>
      <c r="Y21" s="370"/>
      <c r="Z21" s="5"/>
      <c r="AA21" s="5"/>
      <c r="AB21" s="5"/>
      <c r="AC21" s="373" t="str">
        <f>IF(I21="","",IF(COUNTA(K21:S21)&gt;3,"超過3項個人項目",IF(COUNTA(K21:S21)=0,"未選個人項目",IF(COUNTA(X21)=1,COUNTA(K21:S21)*($AC$17+$AC$18)+$AC$16,IF(COUNTA(X21)=0,COUNTA(K21:S21)*$AC$17+$AC$16,"Error")))))</f>
        <v/>
      </c>
      <c r="AD21" s="12" t="str">
        <f t="shared" ref="AD21:AD84" si="5">IF(AE21="","",$AD$17)</f>
        <v/>
      </c>
      <c r="AE21" s="22" t="str">
        <f>UPPER(IF($V21="","",IF(COUNTIF($AE$20:$AE20,$V21)&lt;1,$V21,"")))</f>
        <v/>
      </c>
      <c r="AF21" s="53" t="str">
        <f t="shared" ref="AF21:AF67" si="6">IF(V21="","",IF(COUNTIF(V$21:V$121,$V21)&lt;4,"每隊最少4人",IF(COUNTIF(V$21:V$121,V21)&gt;6,"每隊最多6人",COUNTIF(V$21:V$121,V21))))</f>
        <v/>
      </c>
      <c r="AG21" s="157" t="str">
        <f t="shared" ref="AG21:AG84" si="7">IF(E21="","",IF(W21="",SUM(AC21:AD21)+AI21,SUM(AC21:AD21)+AI21+$W$20))</f>
        <v/>
      </c>
      <c r="AH21" s="5"/>
      <c r="AI21" s="158"/>
      <c r="AJ21" s="41" t="str">
        <f t="shared" ref="AJ21:AJ84" si="8">AG21</f>
        <v/>
      </c>
      <c r="AK21" s="159" t="str">
        <f t="shared" ref="AK21:AK84" si="9">IF(AG21="","",IF(AJ21-AG21=0,"",AJ21-AG21))</f>
        <v/>
      </c>
      <c r="AL21" s="325"/>
      <c r="AM21" s="53"/>
    </row>
    <row r="22" spans="1:39" s="154" customFormat="1" ht="13">
      <c r="A22" s="53" t="str">
        <f t="shared" si="3"/>
        <v/>
      </c>
      <c r="B22" s="153" t="str">
        <f t="shared" si="4"/>
        <v/>
      </c>
      <c r="C22" s="324"/>
      <c r="D22" s="53">
        <v>2</v>
      </c>
      <c r="E22" s="53" t="str">
        <f t="shared" ref="E22:E85" si="10">IF(I22="","",IF($H22="M",VLOOKUP($I22,$D$4:$F$9,2,0),IF(H22="F",VLOOKUP($I22,$D$4:$F$9,3,0),IF($H22="",""))))</f>
        <v/>
      </c>
      <c r="F22" s="5"/>
      <c r="G22" s="5"/>
      <c r="H22" s="5"/>
      <c r="I22" s="5"/>
      <c r="J22" s="4"/>
      <c r="K22" s="5"/>
      <c r="L22" s="5"/>
      <c r="M22" s="5"/>
      <c r="N22" s="5"/>
      <c r="O22" s="5"/>
      <c r="P22" s="5"/>
      <c r="Q22" s="5"/>
      <c r="R22" s="5"/>
      <c r="S22" s="5"/>
      <c r="T22" s="350"/>
      <c r="U22" s="350"/>
      <c r="V22" s="350"/>
      <c r="W22" s="7"/>
      <c r="X22" s="5"/>
      <c r="Y22" s="370"/>
      <c r="Z22" s="5"/>
      <c r="AA22" s="5"/>
      <c r="AB22" s="5"/>
      <c r="AC22" s="373" t="str">
        <f t="shared" ref="AC22:AC85" si="11">IF(I22="","",IF(COUNTA(K22:S22)&gt;3,"超過3項個人項目",IF(COUNTA(K22:S22)=0,"未選個人項目",IF(COUNTA(X22)=1,COUNTA(K22:S22)*($AC$17+$AC$18)+$AC$16,IF(COUNTA(X22)=0,COUNTA(K22:S22)*$AC$17+$AC$16,"Error")))))</f>
        <v/>
      </c>
      <c r="AD22" s="12" t="str">
        <f t="shared" si="5"/>
        <v/>
      </c>
      <c r="AE22" s="22" t="str">
        <f>UPPER(IF($V22="","",IF(COUNTIF($AE$20:$AE21,$V22)&lt;1,$V22,"")))</f>
        <v/>
      </c>
      <c r="AF22" s="53" t="str">
        <f t="shared" si="6"/>
        <v/>
      </c>
      <c r="AG22" s="157" t="str">
        <f t="shared" si="7"/>
        <v/>
      </c>
      <c r="AH22" s="5"/>
      <c r="AI22" s="158"/>
      <c r="AJ22" s="41" t="str">
        <f t="shared" si="8"/>
        <v/>
      </c>
      <c r="AK22" s="159" t="str">
        <f t="shared" si="9"/>
        <v/>
      </c>
      <c r="AL22" s="325"/>
      <c r="AM22" s="53"/>
    </row>
    <row r="23" spans="1:39" s="154" customFormat="1" ht="13">
      <c r="A23" s="53" t="str">
        <f t="shared" si="3"/>
        <v/>
      </c>
      <c r="B23" s="153" t="str">
        <f t="shared" si="4"/>
        <v/>
      </c>
      <c r="C23" s="324"/>
      <c r="D23" s="53">
        <v>3</v>
      </c>
      <c r="E23" s="53" t="str">
        <f t="shared" si="10"/>
        <v/>
      </c>
      <c r="F23" s="5"/>
      <c r="G23" s="5"/>
      <c r="H23" s="5"/>
      <c r="I23" s="5"/>
      <c r="J23" s="4"/>
      <c r="K23" s="5"/>
      <c r="L23" s="5"/>
      <c r="M23" s="5"/>
      <c r="N23" s="5"/>
      <c r="O23" s="5"/>
      <c r="P23" s="5"/>
      <c r="Q23" s="5"/>
      <c r="R23" s="5"/>
      <c r="S23" s="5"/>
      <c r="T23" s="350"/>
      <c r="U23" s="350"/>
      <c r="V23" s="350"/>
      <c r="W23" s="7"/>
      <c r="X23" s="5"/>
      <c r="Y23" s="370"/>
      <c r="Z23" s="5"/>
      <c r="AA23" s="5"/>
      <c r="AB23" s="5"/>
      <c r="AC23" s="373" t="str">
        <f t="shared" si="11"/>
        <v/>
      </c>
      <c r="AD23" s="12" t="str">
        <f t="shared" si="5"/>
        <v/>
      </c>
      <c r="AE23" s="22" t="str">
        <f>UPPER(IF($V23="","",IF(COUNTIF($AE$20:$AE22,$V23)&lt;1,$V23,"")))</f>
        <v/>
      </c>
      <c r="AF23" s="53" t="str">
        <f t="shared" si="6"/>
        <v/>
      </c>
      <c r="AG23" s="157" t="str">
        <f t="shared" si="7"/>
        <v/>
      </c>
      <c r="AH23" s="5"/>
      <c r="AI23" s="158"/>
      <c r="AJ23" s="41" t="str">
        <f t="shared" si="8"/>
        <v/>
      </c>
      <c r="AK23" s="159" t="str">
        <f t="shared" si="9"/>
        <v/>
      </c>
      <c r="AL23" s="325"/>
      <c r="AM23" s="53"/>
    </row>
    <row r="24" spans="1:39" s="154" customFormat="1" ht="13">
      <c r="A24" s="53" t="str">
        <f t="shared" si="3"/>
        <v/>
      </c>
      <c r="B24" s="153" t="str">
        <f t="shared" si="4"/>
        <v/>
      </c>
      <c r="C24" s="324"/>
      <c r="D24" s="53">
        <v>4</v>
      </c>
      <c r="E24" s="53" t="str">
        <f t="shared" si="10"/>
        <v/>
      </c>
      <c r="F24" s="5"/>
      <c r="G24" s="5"/>
      <c r="H24" s="5"/>
      <c r="I24" s="5"/>
      <c r="J24" s="4"/>
      <c r="K24" s="5"/>
      <c r="L24" s="5"/>
      <c r="M24" s="5"/>
      <c r="N24" s="5"/>
      <c r="O24" s="5"/>
      <c r="P24" s="5"/>
      <c r="Q24" s="5"/>
      <c r="R24" s="5"/>
      <c r="S24" s="5"/>
      <c r="T24" s="350"/>
      <c r="U24" s="350"/>
      <c r="V24" s="350"/>
      <c r="W24" s="7"/>
      <c r="X24" s="5"/>
      <c r="Y24" s="370"/>
      <c r="Z24" s="5"/>
      <c r="AA24" s="5"/>
      <c r="AB24" s="5"/>
      <c r="AC24" s="373" t="str">
        <f t="shared" si="11"/>
        <v/>
      </c>
      <c r="AD24" s="12" t="str">
        <f t="shared" si="5"/>
        <v/>
      </c>
      <c r="AE24" s="22" t="str">
        <f>UPPER(IF($V24="","",IF(COUNTIF($AE$20:$AE23,$V24)&lt;1,$V24,"")))</f>
        <v/>
      </c>
      <c r="AF24" s="53" t="str">
        <f t="shared" si="6"/>
        <v/>
      </c>
      <c r="AG24" s="157" t="str">
        <f t="shared" si="7"/>
        <v/>
      </c>
      <c r="AH24" s="5"/>
      <c r="AI24" s="158"/>
      <c r="AJ24" s="41" t="str">
        <f t="shared" si="8"/>
        <v/>
      </c>
      <c r="AK24" s="159" t="str">
        <f t="shared" si="9"/>
        <v/>
      </c>
      <c r="AL24" s="325"/>
      <c r="AM24" s="53"/>
    </row>
    <row r="25" spans="1:39" s="154" customFormat="1" ht="13">
      <c r="A25" s="53" t="str">
        <f t="shared" si="3"/>
        <v/>
      </c>
      <c r="B25" s="153" t="str">
        <f t="shared" si="4"/>
        <v/>
      </c>
      <c r="C25" s="324"/>
      <c r="D25" s="53">
        <v>5</v>
      </c>
      <c r="E25" s="53" t="str">
        <f t="shared" si="10"/>
        <v/>
      </c>
      <c r="F25" s="5"/>
      <c r="G25" s="5"/>
      <c r="H25" s="5"/>
      <c r="I25" s="5"/>
      <c r="J25" s="4"/>
      <c r="K25" s="5"/>
      <c r="L25" s="5"/>
      <c r="M25" s="5"/>
      <c r="N25" s="5"/>
      <c r="O25" s="5"/>
      <c r="P25" s="5"/>
      <c r="Q25" s="5"/>
      <c r="R25" s="5"/>
      <c r="S25" s="5"/>
      <c r="T25" s="350"/>
      <c r="U25" s="350"/>
      <c r="V25" s="350"/>
      <c r="W25" s="7"/>
      <c r="X25" s="5"/>
      <c r="Y25" s="370"/>
      <c r="Z25" s="5"/>
      <c r="AA25" s="5"/>
      <c r="AB25" s="5"/>
      <c r="AC25" s="373" t="str">
        <f t="shared" si="11"/>
        <v/>
      </c>
      <c r="AD25" s="12" t="str">
        <f t="shared" si="5"/>
        <v/>
      </c>
      <c r="AE25" s="22" t="str">
        <f>UPPER(IF($V25="","",IF(COUNTIF($AE$20:$AE24,$V25)&lt;1,$V25,"")))</f>
        <v/>
      </c>
      <c r="AF25" s="53" t="str">
        <f t="shared" si="6"/>
        <v/>
      </c>
      <c r="AG25" s="157" t="str">
        <f t="shared" si="7"/>
        <v/>
      </c>
      <c r="AH25" s="5"/>
      <c r="AI25" s="158"/>
      <c r="AJ25" s="41" t="str">
        <f t="shared" si="8"/>
        <v/>
      </c>
      <c r="AK25" s="159" t="str">
        <f t="shared" si="9"/>
        <v/>
      </c>
      <c r="AL25" s="325"/>
      <c r="AM25" s="53"/>
    </row>
    <row r="26" spans="1:39" s="154" customFormat="1" ht="13">
      <c r="A26" s="53" t="str">
        <f t="shared" si="3"/>
        <v/>
      </c>
      <c r="B26" s="153" t="str">
        <f t="shared" si="4"/>
        <v/>
      </c>
      <c r="C26" s="155"/>
      <c r="D26" s="53">
        <v>6</v>
      </c>
      <c r="E26" s="53" t="str">
        <f t="shared" si="10"/>
        <v/>
      </c>
      <c r="F26" s="5"/>
      <c r="G26" s="5"/>
      <c r="H26" s="5"/>
      <c r="I26" s="5"/>
      <c r="J26" s="4"/>
      <c r="K26" s="5"/>
      <c r="L26" s="5"/>
      <c r="M26" s="5"/>
      <c r="N26" s="5"/>
      <c r="O26" s="5"/>
      <c r="P26" s="5"/>
      <c r="Q26" s="5"/>
      <c r="R26" s="5"/>
      <c r="S26" s="5"/>
      <c r="T26" s="350"/>
      <c r="U26" s="350"/>
      <c r="V26" s="350"/>
      <c r="W26" s="7"/>
      <c r="X26" s="5"/>
      <c r="Y26" s="370"/>
      <c r="Z26" s="5"/>
      <c r="AA26" s="5"/>
      <c r="AB26" s="5"/>
      <c r="AC26" s="373" t="str">
        <f t="shared" si="11"/>
        <v/>
      </c>
      <c r="AD26" s="12" t="str">
        <f t="shared" si="5"/>
        <v/>
      </c>
      <c r="AE26" s="22" t="str">
        <f>UPPER(IF($V26="","",IF(COUNTIF($AE$20:$AE25,$V26)&lt;1,$V26,"")))</f>
        <v/>
      </c>
      <c r="AF26" s="53" t="str">
        <f t="shared" si="6"/>
        <v/>
      </c>
      <c r="AG26" s="157" t="str">
        <f t="shared" si="7"/>
        <v/>
      </c>
      <c r="AH26" s="5"/>
      <c r="AI26" s="158"/>
      <c r="AJ26" s="41" t="str">
        <f t="shared" si="8"/>
        <v/>
      </c>
      <c r="AK26" s="159" t="str">
        <f t="shared" si="9"/>
        <v/>
      </c>
      <c r="AL26" s="325"/>
      <c r="AM26" s="53"/>
    </row>
    <row r="27" spans="1:39" s="154" customFormat="1" ht="13">
      <c r="A27" s="53" t="str">
        <f t="shared" si="3"/>
        <v/>
      </c>
      <c r="B27" s="153" t="str">
        <f t="shared" si="4"/>
        <v/>
      </c>
      <c r="C27" s="324"/>
      <c r="D27" s="53">
        <v>7</v>
      </c>
      <c r="E27" s="53" t="str">
        <f t="shared" si="10"/>
        <v/>
      </c>
      <c r="F27" s="5"/>
      <c r="G27" s="5"/>
      <c r="H27" s="5"/>
      <c r="I27" s="5"/>
      <c r="J27" s="4"/>
      <c r="K27" s="5"/>
      <c r="L27" s="5"/>
      <c r="M27" s="5"/>
      <c r="N27" s="5"/>
      <c r="O27" s="5"/>
      <c r="P27" s="5"/>
      <c r="Q27" s="5"/>
      <c r="R27" s="5"/>
      <c r="S27" s="5"/>
      <c r="T27" s="350"/>
      <c r="U27" s="350"/>
      <c r="V27" s="350"/>
      <c r="W27" s="7"/>
      <c r="X27" s="5"/>
      <c r="Y27" s="370"/>
      <c r="Z27" s="5"/>
      <c r="AA27" s="5"/>
      <c r="AB27" s="5"/>
      <c r="AC27" s="373" t="str">
        <f t="shared" si="11"/>
        <v/>
      </c>
      <c r="AD27" s="12" t="str">
        <f t="shared" si="5"/>
        <v/>
      </c>
      <c r="AE27" s="22" t="str">
        <f>UPPER(IF($V27="","",IF(COUNTIF($AE$20:$AE26,$V27)&lt;1,$V27,"")))</f>
        <v/>
      </c>
      <c r="AF27" s="53" t="str">
        <f t="shared" si="6"/>
        <v/>
      </c>
      <c r="AG27" s="157" t="str">
        <f t="shared" si="7"/>
        <v/>
      </c>
      <c r="AH27" s="5"/>
      <c r="AI27" s="158"/>
      <c r="AJ27" s="41" t="str">
        <f t="shared" si="8"/>
        <v/>
      </c>
      <c r="AK27" s="159" t="str">
        <f t="shared" si="9"/>
        <v/>
      </c>
      <c r="AL27" s="325"/>
      <c r="AM27" s="53"/>
    </row>
    <row r="28" spans="1:39" s="154" customFormat="1" ht="13">
      <c r="A28" s="53" t="str">
        <f t="shared" si="3"/>
        <v/>
      </c>
      <c r="B28" s="153" t="str">
        <f t="shared" si="4"/>
        <v/>
      </c>
      <c r="C28" s="155"/>
      <c r="D28" s="53">
        <v>8</v>
      </c>
      <c r="E28" s="53" t="str">
        <f t="shared" si="10"/>
        <v/>
      </c>
      <c r="F28" s="5"/>
      <c r="G28" s="5"/>
      <c r="H28" s="5"/>
      <c r="I28" s="5"/>
      <c r="J28" s="4"/>
      <c r="K28" s="5"/>
      <c r="L28" s="5"/>
      <c r="M28" s="5"/>
      <c r="N28" s="5"/>
      <c r="O28" s="5"/>
      <c r="P28" s="5"/>
      <c r="Q28" s="5"/>
      <c r="R28" s="5"/>
      <c r="S28" s="5"/>
      <c r="T28" s="350"/>
      <c r="U28" s="350"/>
      <c r="V28" s="350"/>
      <c r="W28" s="7"/>
      <c r="X28" s="5"/>
      <c r="Y28" s="370"/>
      <c r="Z28" s="5"/>
      <c r="AA28" s="5"/>
      <c r="AB28" s="5"/>
      <c r="AC28" s="373" t="str">
        <f t="shared" si="11"/>
        <v/>
      </c>
      <c r="AD28" s="12" t="str">
        <f t="shared" si="5"/>
        <v/>
      </c>
      <c r="AE28" s="22" t="str">
        <f>UPPER(IF($V28="","",IF(COUNTIF($AE$20:$AE27,$V28)&lt;1,$V28,"")))</f>
        <v/>
      </c>
      <c r="AF28" s="53" t="str">
        <f t="shared" si="6"/>
        <v/>
      </c>
      <c r="AG28" s="157" t="str">
        <f t="shared" si="7"/>
        <v/>
      </c>
      <c r="AH28" s="5"/>
      <c r="AI28" s="158"/>
      <c r="AJ28" s="41" t="str">
        <f t="shared" si="8"/>
        <v/>
      </c>
      <c r="AK28" s="159" t="str">
        <f t="shared" si="9"/>
        <v/>
      </c>
      <c r="AL28" s="325"/>
      <c r="AM28" s="53"/>
    </row>
    <row r="29" spans="1:39" s="154" customFormat="1" ht="13">
      <c r="A29" s="53" t="str">
        <f t="shared" si="3"/>
        <v/>
      </c>
      <c r="B29" s="153" t="str">
        <f t="shared" si="4"/>
        <v/>
      </c>
      <c r="C29" s="324"/>
      <c r="D29" s="53">
        <v>9</v>
      </c>
      <c r="E29" s="53" t="str">
        <f t="shared" si="10"/>
        <v/>
      </c>
      <c r="F29" s="5"/>
      <c r="G29" s="5"/>
      <c r="H29" s="5"/>
      <c r="I29" s="5"/>
      <c r="J29" s="4"/>
      <c r="K29" s="5"/>
      <c r="L29" s="5"/>
      <c r="M29" s="5"/>
      <c r="N29" s="5"/>
      <c r="O29" s="5"/>
      <c r="P29" s="5"/>
      <c r="Q29" s="5"/>
      <c r="R29" s="5"/>
      <c r="S29" s="5"/>
      <c r="T29" s="350"/>
      <c r="U29" s="350"/>
      <c r="V29" s="350"/>
      <c r="W29" s="7"/>
      <c r="X29" s="5"/>
      <c r="Y29" s="370"/>
      <c r="Z29" s="5"/>
      <c r="AA29" s="5"/>
      <c r="AB29" s="5"/>
      <c r="AC29" s="373" t="str">
        <f t="shared" si="11"/>
        <v/>
      </c>
      <c r="AD29" s="12" t="str">
        <f t="shared" si="5"/>
        <v/>
      </c>
      <c r="AE29" s="22" t="str">
        <f>UPPER(IF($V29="","",IF(COUNTIF($AE$20:$AE28,$V29)&lt;1,$V29,"")))</f>
        <v/>
      </c>
      <c r="AF29" s="53" t="str">
        <f t="shared" si="6"/>
        <v/>
      </c>
      <c r="AG29" s="157" t="str">
        <f t="shared" si="7"/>
        <v/>
      </c>
      <c r="AH29" s="5"/>
      <c r="AI29" s="158"/>
      <c r="AJ29" s="41" t="str">
        <f t="shared" si="8"/>
        <v/>
      </c>
      <c r="AK29" s="159" t="str">
        <f t="shared" si="9"/>
        <v/>
      </c>
      <c r="AL29" s="325"/>
      <c r="AM29" s="53"/>
    </row>
    <row r="30" spans="1:39" s="154" customFormat="1" ht="13">
      <c r="A30" s="53" t="str">
        <f t="shared" si="3"/>
        <v/>
      </c>
      <c r="B30" s="153" t="str">
        <f t="shared" si="4"/>
        <v/>
      </c>
      <c r="C30" s="155"/>
      <c r="D30" s="53">
        <v>10</v>
      </c>
      <c r="E30" s="53" t="str">
        <f t="shared" si="10"/>
        <v/>
      </c>
      <c r="F30" s="5"/>
      <c r="G30" s="5"/>
      <c r="H30" s="5"/>
      <c r="I30" s="5"/>
      <c r="J30" s="4"/>
      <c r="K30" s="5"/>
      <c r="L30" s="5"/>
      <c r="M30" s="5"/>
      <c r="N30" s="5"/>
      <c r="O30" s="5"/>
      <c r="P30" s="5"/>
      <c r="Q30" s="5"/>
      <c r="R30" s="5"/>
      <c r="S30" s="5"/>
      <c r="T30" s="350"/>
      <c r="U30" s="350"/>
      <c r="V30" s="350"/>
      <c r="W30" s="7"/>
      <c r="X30" s="5"/>
      <c r="Y30" s="370"/>
      <c r="Z30" s="5"/>
      <c r="AA30" s="5"/>
      <c r="AB30" s="5"/>
      <c r="AC30" s="373" t="str">
        <f t="shared" si="11"/>
        <v/>
      </c>
      <c r="AD30" s="12" t="str">
        <f t="shared" si="5"/>
        <v/>
      </c>
      <c r="AE30" s="22" t="str">
        <f>UPPER(IF($V30="","",IF(COUNTIF($AE$20:$AE29,$V30)&lt;1,$V30,"")))</f>
        <v/>
      </c>
      <c r="AF30" s="53" t="str">
        <f t="shared" si="6"/>
        <v/>
      </c>
      <c r="AG30" s="157" t="str">
        <f t="shared" si="7"/>
        <v/>
      </c>
      <c r="AH30" s="5"/>
      <c r="AI30" s="158"/>
      <c r="AJ30" s="41" t="str">
        <f t="shared" si="8"/>
        <v/>
      </c>
      <c r="AK30" s="159" t="str">
        <f t="shared" si="9"/>
        <v/>
      </c>
      <c r="AL30" s="325"/>
      <c r="AM30" s="53"/>
    </row>
    <row r="31" spans="1:39" s="154" customFormat="1" ht="13">
      <c r="A31" s="53" t="str">
        <f t="shared" si="3"/>
        <v/>
      </c>
      <c r="B31" s="153" t="str">
        <f t="shared" si="4"/>
        <v/>
      </c>
      <c r="C31" s="155"/>
      <c r="D31" s="53">
        <v>11</v>
      </c>
      <c r="E31" s="53" t="str">
        <f t="shared" si="10"/>
        <v/>
      </c>
      <c r="F31" s="5"/>
      <c r="G31" s="5"/>
      <c r="H31" s="5"/>
      <c r="I31" s="5"/>
      <c r="J31" s="4"/>
      <c r="K31" s="5"/>
      <c r="L31" s="5"/>
      <c r="M31" s="5"/>
      <c r="N31" s="5"/>
      <c r="O31" s="5"/>
      <c r="P31" s="5"/>
      <c r="Q31" s="5"/>
      <c r="R31" s="5"/>
      <c r="S31" s="5"/>
      <c r="T31" s="350"/>
      <c r="U31" s="350"/>
      <c r="V31" s="350"/>
      <c r="W31" s="7"/>
      <c r="X31" s="5"/>
      <c r="Y31" s="370"/>
      <c r="Z31" s="5"/>
      <c r="AA31" s="5"/>
      <c r="AB31" s="5"/>
      <c r="AC31" s="373" t="str">
        <f t="shared" si="11"/>
        <v/>
      </c>
      <c r="AD31" s="12" t="str">
        <f t="shared" si="5"/>
        <v/>
      </c>
      <c r="AE31" s="22" t="str">
        <f>UPPER(IF($V31="","",IF(COUNTIF($AE$20:$AE30,$V31)&lt;1,$V31,"")))</f>
        <v/>
      </c>
      <c r="AF31" s="53" t="str">
        <f t="shared" si="6"/>
        <v/>
      </c>
      <c r="AG31" s="157" t="str">
        <f t="shared" si="7"/>
        <v/>
      </c>
      <c r="AH31" s="5"/>
      <c r="AI31" s="158"/>
      <c r="AJ31" s="41" t="str">
        <f t="shared" si="8"/>
        <v/>
      </c>
      <c r="AK31" s="159" t="str">
        <f t="shared" si="9"/>
        <v/>
      </c>
      <c r="AL31" s="325"/>
      <c r="AM31" s="53"/>
    </row>
    <row r="32" spans="1:39" s="154" customFormat="1">
      <c r="A32" s="53" t="str">
        <f t="shared" si="3"/>
        <v/>
      </c>
      <c r="B32" s="153" t="str">
        <f t="shared" si="4"/>
        <v/>
      </c>
      <c r="C32" s="326"/>
      <c r="D32" s="53">
        <v>12</v>
      </c>
      <c r="E32" s="53" t="str">
        <f t="shared" si="10"/>
        <v/>
      </c>
      <c r="F32" s="5"/>
      <c r="G32" s="5"/>
      <c r="H32" s="5"/>
      <c r="I32" s="5"/>
      <c r="J32" s="4"/>
      <c r="K32" s="5"/>
      <c r="L32" s="5"/>
      <c r="M32" s="5"/>
      <c r="N32" s="5"/>
      <c r="O32" s="5"/>
      <c r="P32" s="5"/>
      <c r="Q32" s="5"/>
      <c r="R32" s="5"/>
      <c r="S32" s="5"/>
      <c r="T32" s="350"/>
      <c r="U32" s="350"/>
      <c r="V32" s="350"/>
      <c r="W32" s="5"/>
      <c r="X32" s="5"/>
      <c r="Y32" s="370"/>
      <c r="Z32" s="5"/>
      <c r="AA32" s="5"/>
      <c r="AB32" s="5"/>
      <c r="AC32" s="373" t="str">
        <f t="shared" si="11"/>
        <v/>
      </c>
      <c r="AD32" s="12" t="str">
        <f t="shared" si="5"/>
        <v/>
      </c>
      <c r="AE32" s="22" t="str">
        <f>UPPER(IF($V32="","",IF(COUNTIF($AE$20:$AE31,$V32)&lt;1,$V32,"")))</f>
        <v/>
      </c>
      <c r="AF32" s="53" t="str">
        <f t="shared" si="6"/>
        <v/>
      </c>
      <c r="AG32" s="157" t="str">
        <f t="shared" si="7"/>
        <v/>
      </c>
      <c r="AH32" s="5"/>
      <c r="AI32" s="158"/>
      <c r="AJ32" s="41" t="str">
        <f t="shared" si="8"/>
        <v/>
      </c>
      <c r="AK32" s="159" t="str">
        <f t="shared" si="9"/>
        <v/>
      </c>
      <c r="AL32" s="325"/>
      <c r="AM32" s="53"/>
    </row>
    <row r="33" spans="1:39" s="154" customFormat="1" ht="14" customHeight="1">
      <c r="A33" s="53" t="str">
        <f t="shared" si="3"/>
        <v/>
      </c>
      <c r="B33" s="153" t="str">
        <f t="shared" si="4"/>
        <v/>
      </c>
      <c r="C33" s="326"/>
      <c r="D33" s="53">
        <v>13</v>
      </c>
      <c r="E33" s="53" t="str">
        <f t="shared" si="10"/>
        <v/>
      </c>
      <c r="F33" s="5"/>
      <c r="G33" s="5"/>
      <c r="H33" s="5"/>
      <c r="I33" s="5"/>
      <c r="J33" s="4"/>
      <c r="K33" s="5"/>
      <c r="L33" s="5"/>
      <c r="M33" s="5"/>
      <c r="N33" s="5"/>
      <c r="O33" s="5"/>
      <c r="P33" s="5"/>
      <c r="Q33" s="5"/>
      <c r="R33" s="5"/>
      <c r="S33" s="5"/>
      <c r="T33" s="350"/>
      <c r="U33" s="350"/>
      <c r="V33" s="350"/>
      <c r="W33" s="5"/>
      <c r="X33" s="5"/>
      <c r="Y33" s="370"/>
      <c r="Z33" s="5"/>
      <c r="AA33" s="5"/>
      <c r="AB33" s="5"/>
      <c r="AC33" s="373" t="str">
        <f t="shared" si="11"/>
        <v/>
      </c>
      <c r="AD33" s="12" t="str">
        <f t="shared" si="5"/>
        <v/>
      </c>
      <c r="AE33" s="22" t="str">
        <f>UPPER(IF($V33="","",IF(COUNTIF($AE$20:$AE32,$V33)&lt;1,$V33,"")))</f>
        <v/>
      </c>
      <c r="AF33" s="53" t="str">
        <f t="shared" si="6"/>
        <v/>
      </c>
      <c r="AG33" s="157" t="str">
        <f t="shared" si="7"/>
        <v/>
      </c>
      <c r="AH33" s="5"/>
      <c r="AI33" s="158"/>
      <c r="AJ33" s="41" t="str">
        <f t="shared" si="8"/>
        <v/>
      </c>
      <c r="AK33" s="159" t="str">
        <f t="shared" si="9"/>
        <v/>
      </c>
      <c r="AL33" s="325"/>
      <c r="AM33" s="53"/>
    </row>
    <row r="34" spans="1:39" s="154" customFormat="1" ht="13">
      <c r="A34" s="53" t="str">
        <f t="shared" si="3"/>
        <v/>
      </c>
      <c r="B34" s="153" t="str">
        <f t="shared" si="4"/>
        <v/>
      </c>
      <c r="D34" s="53">
        <v>14</v>
      </c>
      <c r="E34" s="53" t="str">
        <f t="shared" si="10"/>
        <v/>
      </c>
      <c r="F34" s="5"/>
      <c r="G34" s="5"/>
      <c r="H34" s="5"/>
      <c r="I34" s="5"/>
      <c r="J34" s="4"/>
      <c r="K34" s="5"/>
      <c r="L34" s="5"/>
      <c r="M34" s="5"/>
      <c r="N34" s="5"/>
      <c r="O34" s="5"/>
      <c r="P34" s="5"/>
      <c r="Q34" s="5"/>
      <c r="R34" s="5"/>
      <c r="S34" s="5"/>
      <c r="T34" s="350"/>
      <c r="U34" s="350"/>
      <c r="V34" s="350"/>
      <c r="W34" s="5"/>
      <c r="X34" s="5"/>
      <c r="Y34" s="370"/>
      <c r="Z34" s="5"/>
      <c r="AA34" s="5"/>
      <c r="AB34" s="5"/>
      <c r="AC34" s="373" t="str">
        <f t="shared" si="11"/>
        <v/>
      </c>
      <c r="AD34" s="12" t="str">
        <f t="shared" si="5"/>
        <v/>
      </c>
      <c r="AE34" s="22" t="str">
        <f>UPPER(IF($V34="","",IF(COUNTIF($AE$20:$AE33,$V34)&lt;1,$V34,"")))</f>
        <v/>
      </c>
      <c r="AF34" s="53" t="str">
        <f t="shared" si="6"/>
        <v/>
      </c>
      <c r="AG34" s="157" t="str">
        <f t="shared" si="7"/>
        <v/>
      </c>
      <c r="AH34" s="5"/>
      <c r="AI34" s="158"/>
      <c r="AJ34" s="41" t="str">
        <f t="shared" si="8"/>
        <v/>
      </c>
      <c r="AK34" s="159" t="str">
        <f t="shared" si="9"/>
        <v/>
      </c>
      <c r="AL34" s="325"/>
      <c r="AM34" s="53"/>
    </row>
    <row r="35" spans="1:39" s="154" customFormat="1">
      <c r="A35" s="53" t="str">
        <f t="shared" si="3"/>
        <v/>
      </c>
      <c r="B35" s="153" t="str">
        <f t="shared" si="4"/>
        <v/>
      </c>
      <c r="C35" s="326"/>
      <c r="D35" s="53">
        <v>15</v>
      </c>
      <c r="E35" s="53" t="str">
        <f t="shared" si="10"/>
        <v/>
      </c>
      <c r="F35" s="5"/>
      <c r="G35" s="5"/>
      <c r="H35" s="5"/>
      <c r="I35" s="5"/>
      <c r="J35" s="4"/>
      <c r="K35" s="5"/>
      <c r="L35" s="5"/>
      <c r="M35" s="5"/>
      <c r="N35" s="5"/>
      <c r="O35" s="5"/>
      <c r="P35" s="5"/>
      <c r="Q35" s="5"/>
      <c r="R35" s="5"/>
      <c r="S35" s="5"/>
      <c r="T35" s="350"/>
      <c r="U35" s="350"/>
      <c r="V35" s="350"/>
      <c r="W35" s="5"/>
      <c r="X35" s="5"/>
      <c r="Y35" s="370"/>
      <c r="Z35" s="5"/>
      <c r="AA35" s="5"/>
      <c r="AB35" s="5"/>
      <c r="AC35" s="373" t="str">
        <f t="shared" si="11"/>
        <v/>
      </c>
      <c r="AD35" s="12" t="str">
        <f t="shared" si="5"/>
        <v/>
      </c>
      <c r="AE35" s="22" t="str">
        <f>UPPER(IF($V35="","",IF(COUNTIF($AE$20:$AE34,$V35)&lt;1,$V35,"")))</f>
        <v/>
      </c>
      <c r="AF35" s="53" t="str">
        <f t="shared" si="6"/>
        <v/>
      </c>
      <c r="AG35" s="157" t="str">
        <f t="shared" si="7"/>
        <v/>
      </c>
      <c r="AH35" s="5"/>
      <c r="AI35" s="158"/>
      <c r="AJ35" s="41" t="str">
        <f t="shared" si="8"/>
        <v/>
      </c>
      <c r="AK35" s="159" t="str">
        <f t="shared" si="9"/>
        <v/>
      </c>
      <c r="AL35" s="325"/>
      <c r="AM35" s="53"/>
    </row>
    <row r="36" spans="1:39" s="154" customFormat="1">
      <c r="A36" s="53" t="str">
        <f t="shared" si="3"/>
        <v/>
      </c>
      <c r="B36" s="153" t="str">
        <f t="shared" si="4"/>
        <v/>
      </c>
      <c r="C36" s="326"/>
      <c r="D36" s="53">
        <v>16</v>
      </c>
      <c r="E36" s="53" t="str">
        <f t="shared" si="10"/>
        <v/>
      </c>
      <c r="F36" s="5"/>
      <c r="G36" s="5"/>
      <c r="H36" s="5"/>
      <c r="I36" s="5"/>
      <c r="J36" s="4"/>
      <c r="K36" s="5"/>
      <c r="L36" s="5"/>
      <c r="M36" s="5"/>
      <c r="N36" s="5"/>
      <c r="O36" s="5"/>
      <c r="P36" s="5"/>
      <c r="Q36" s="5"/>
      <c r="R36" s="5"/>
      <c r="S36" s="5"/>
      <c r="T36" s="350"/>
      <c r="U36" s="350"/>
      <c r="V36" s="350"/>
      <c r="W36" s="5"/>
      <c r="X36" s="5"/>
      <c r="Y36" s="370"/>
      <c r="Z36" s="5"/>
      <c r="AA36" s="5"/>
      <c r="AB36" s="5"/>
      <c r="AC36" s="373" t="str">
        <f t="shared" si="11"/>
        <v/>
      </c>
      <c r="AD36" s="12" t="str">
        <f t="shared" si="5"/>
        <v/>
      </c>
      <c r="AE36" s="22" t="str">
        <f>UPPER(IF($V36="","",IF(COUNTIF($AE$20:$AE35,$V36)&lt;1,$V36,"")))</f>
        <v/>
      </c>
      <c r="AF36" s="53" t="str">
        <f t="shared" si="6"/>
        <v/>
      </c>
      <c r="AG36" s="157" t="str">
        <f t="shared" si="7"/>
        <v/>
      </c>
      <c r="AH36" s="5"/>
      <c r="AI36" s="158"/>
      <c r="AJ36" s="41" t="str">
        <f t="shared" si="8"/>
        <v/>
      </c>
      <c r="AK36" s="159" t="str">
        <f t="shared" si="9"/>
        <v/>
      </c>
      <c r="AL36" s="325"/>
      <c r="AM36" s="53"/>
    </row>
    <row r="37" spans="1:39" s="154" customFormat="1" ht="13">
      <c r="A37" s="53" t="str">
        <f t="shared" si="3"/>
        <v/>
      </c>
      <c r="B37" s="153" t="str">
        <f t="shared" si="4"/>
        <v/>
      </c>
      <c r="C37" s="324"/>
      <c r="D37" s="53">
        <v>17</v>
      </c>
      <c r="E37" s="53" t="str">
        <f t="shared" si="10"/>
        <v/>
      </c>
      <c r="F37" s="5"/>
      <c r="G37" s="5"/>
      <c r="H37" s="5"/>
      <c r="I37" s="5"/>
      <c r="J37" s="4"/>
      <c r="K37" s="5"/>
      <c r="L37" s="5"/>
      <c r="M37" s="5"/>
      <c r="N37" s="5"/>
      <c r="O37" s="5"/>
      <c r="P37" s="5"/>
      <c r="Q37" s="5"/>
      <c r="R37" s="5"/>
      <c r="S37" s="5"/>
      <c r="T37" s="350"/>
      <c r="U37" s="350"/>
      <c r="V37" s="350"/>
      <c r="W37" s="5"/>
      <c r="X37" s="5"/>
      <c r="Y37" s="370"/>
      <c r="Z37" s="5"/>
      <c r="AA37" s="5"/>
      <c r="AB37" s="5"/>
      <c r="AC37" s="373" t="str">
        <f t="shared" si="11"/>
        <v/>
      </c>
      <c r="AD37" s="12" t="str">
        <f t="shared" si="5"/>
        <v/>
      </c>
      <c r="AE37" s="22" t="str">
        <f>UPPER(IF($V37="","",IF(COUNTIF($AE$20:$AE36,$V37)&lt;1,$V37,"")))</f>
        <v/>
      </c>
      <c r="AF37" s="53" t="str">
        <f t="shared" si="6"/>
        <v/>
      </c>
      <c r="AG37" s="157" t="str">
        <f t="shared" si="7"/>
        <v/>
      </c>
      <c r="AH37" s="5"/>
      <c r="AI37" s="158"/>
      <c r="AJ37" s="41" t="str">
        <f t="shared" si="8"/>
        <v/>
      </c>
      <c r="AK37" s="159" t="str">
        <f t="shared" si="9"/>
        <v/>
      </c>
      <c r="AL37" s="325"/>
      <c r="AM37" s="53"/>
    </row>
    <row r="38" spans="1:39" s="337" customFormat="1">
      <c r="A38" s="327" t="str">
        <f t="shared" si="3"/>
        <v/>
      </c>
      <c r="B38" s="328" t="str">
        <f t="shared" si="4"/>
        <v/>
      </c>
      <c r="C38" s="329"/>
      <c r="D38" s="53">
        <v>18</v>
      </c>
      <c r="E38" s="53" t="str">
        <f t="shared" si="10"/>
        <v/>
      </c>
      <c r="F38" s="330"/>
      <c r="G38" s="330"/>
      <c r="H38" s="330"/>
      <c r="I38" s="330"/>
      <c r="J38" s="36"/>
      <c r="K38" s="330"/>
      <c r="L38" s="330"/>
      <c r="M38" s="330"/>
      <c r="N38" s="330"/>
      <c r="O38" s="330"/>
      <c r="P38" s="330"/>
      <c r="Q38" s="330"/>
      <c r="R38" s="330"/>
      <c r="S38" s="330"/>
      <c r="T38" s="350"/>
      <c r="U38" s="350"/>
      <c r="V38" s="350"/>
      <c r="W38" s="330"/>
      <c r="X38" s="330"/>
      <c r="Y38" s="371"/>
      <c r="Z38" s="330"/>
      <c r="AA38" s="330"/>
      <c r="AB38" s="330"/>
      <c r="AC38" s="373" t="str">
        <f t="shared" si="11"/>
        <v/>
      </c>
      <c r="AD38" s="331" t="str">
        <f t="shared" si="5"/>
        <v/>
      </c>
      <c r="AE38" s="332" t="str">
        <f>UPPER(IF($V38="","",IF(COUNTIF($AE$20:$AE37,$V38)&lt;1,$V38,"")))</f>
        <v/>
      </c>
      <c r="AF38" s="327" t="str">
        <f t="shared" si="6"/>
        <v/>
      </c>
      <c r="AG38" s="157" t="str">
        <f t="shared" si="7"/>
        <v/>
      </c>
      <c r="AH38" s="330"/>
      <c r="AI38" s="333"/>
      <c r="AJ38" s="334" t="str">
        <f t="shared" si="8"/>
        <v/>
      </c>
      <c r="AK38" s="335" t="str">
        <f t="shared" si="9"/>
        <v/>
      </c>
      <c r="AL38" s="336"/>
      <c r="AM38" s="327"/>
    </row>
    <row r="39" spans="1:39" s="154" customFormat="1">
      <c r="A39" s="53" t="str">
        <f t="shared" si="3"/>
        <v/>
      </c>
      <c r="B39" s="153" t="str">
        <f t="shared" si="4"/>
        <v/>
      </c>
      <c r="C39" s="326"/>
      <c r="D39" s="53">
        <v>19</v>
      </c>
      <c r="E39" s="53" t="str">
        <f t="shared" si="10"/>
        <v/>
      </c>
      <c r="F39" s="5"/>
      <c r="G39" s="5"/>
      <c r="H39" s="5"/>
      <c r="I39" s="5"/>
      <c r="J39" s="4"/>
      <c r="K39" s="5"/>
      <c r="L39" s="5"/>
      <c r="M39" s="5"/>
      <c r="N39" s="5"/>
      <c r="O39" s="5"/>
      <c r="P39" s="5"/>
      <c r="Q39" s="5"/>
      <c r="R39" s="5"/>
      <c r="S39" s="5"/>
      <c r="T39" s="350"/>
      <c r="U39" s="350"/>
      <c r="V39" s="350"/>
      <c r="W39" s="5"/>
      <c r="X39" s="5"/>
      <c r="Y39" s="370"/>
      <c r="Z39" s="5"/>
      <c r="AA39" s="5"/>
      <c r="AB39" s="5"/>
      <c r="AC39" s="373" t="str">
        <f t="shared" si="11"/>
        <v/>
      </c>
      <c r="AD39" s="12" t="str">
        <f t="shared" si="5"/>
        <v/>
      </c>
      <c r="AE39" s="22" t="str">
        <f>UPPER(IF($V39="","",IF(COUNTIF($AE$20:$AE38,$V39)&lt;1,$V39,"")))</f>
        <v/>
      </c>
      <c r="AF39" s="53" t="str">
        <f t="shared" si="6"/>
        <v/>
      </c>
      <c r="AG39" s="157" t="str">
        <f t="shared" si="7"/>
        <v/>
      </c>
      <c r="AH39" s="5"/>
      <c r="AI39" s="158"/>
      <c r="AJ39" s="41" t="str">
        <f t="shared" si="8"/>
        <v/>
      </c>
      <c r="AK39" s="159" t="str">
        <f t="shared" si="9"/>
        <v/>
      </c>
      <c r="AL39" s="325"/>
      <c r="AM39" s="53"/>
    </row>
    <row r="40" spans="1:39" s="154" customFormat="1" ht="13">
      <c r="A40" s="53" t="str">
        <f t="shared" si="3"/>
        <v/>
      </c>
      <c r="B40" s="153" t="str">
        <f t="shared" si="4"/>
        <v/>
      </c>
      <c r="C40" s="155"/>
      <c r="D40" s="53">
        <v>20</v>
      </c>
      <c r="E40" s="53" t="str">
        <f t="shared" si="10"/>
        <v/>
      </c>
      <c r="F40" s="5"/>
      <c r="G40" s="5"/>
      <c r="H40" s="5"/>
      <c r="I40" s="5"/>
      <c r="J40" s="4"/>
      <c r="K40" s="5"/>
      <c r="L40" s="5"/>
      <c r="M40" s="5"/>
      <c r="N40" s="5"/>
      <c r="O40" s="5"/>
      <c r="P40" s="5"/>
      <c r="Q40" s="5"/>
      <c r="R40" s="5"/>
      <c r="S40" s="5"/>
      <c r="T40" s="350"/>
      <c r="U40" s="350"/>
      <c r="V40" s="350"/>
      <c r="W40" s="5"/>
      <c r="X40" s="5"/>
      <c r="Y40" s="370"/>
      <c r="Z40" s="5"/>
      <c r="AA40" s="5"/>
      <c r="AB40" s="5"/>
      <c r="AC40" s="373" t="str">
        <f t="shared" si="11"/>
        <v/>
      </c>
      <c r="AD40" s="12" t="str">
        <f t="shared" si="5"/>
        <v/>
      </c>
      <c r="AE40" s="22" t="str">
        <f>UPPER(IF($V40="","",IF(COUNTIF($AE$20:$AE39,$V40)&lt;1,$V40,"")))</f>
        <v/>
      </c>
      <c r="AF40" s="53" t="str">
        <f t="shared" si="6"/>
        <v/>
      </c>
      <c r="AG40" s="157" t="str">
        <f t="shared" si="7"/>
        <v/>
      </c>
      <c r="AH40" s="5"/>
      <c r="AI40" s="158"/>
      <c r="AJ40" s="41" t="str">
        <f t="shared" si="8"/>
        <v/>
      </c>
      <c r="AK40" s="159" t="str">
        <f t="shared" si="9"/>
        <v/>
      </c>
      <c r="AL40" s="325"/>
      <c r="AM40" s="53"/>
    </row>
    <row r="41" spans="1:39" s="154" customFormat="1">
      <c r="A41" s="53" t="str">
        <f t="shared" si="3"/>
        <v/>
      </c>
      <c r="B41" s="153" t="str">
        <f t="shared" si="4"/>
        <v/>
      </c>
      <c r="C41" s="326"/>
      <c r="D41" s="53">
        <v>21</v>
      </c>
      <c r="E41" s="53" t="str">
        <f t="shared" si="10"/>
        <v/>
      </c>
      <c r="F41" s="5"/>
      <c r="G41" s="5"/>
      <c r="H41" s="5"/>
      <c r="I41" s="5"/>
      <c r="J41" s="4"/>
      <c r="K41" s="5"/>
      <c r="L41" s="5"/>
      <c r="M41" s="5"/>
      <c r="N41" s="5"/>
      <c r="O41" s="5"/>
      <c r="P41" s="5"/>
      <c r="Q41" s="5"/>
      <c r="R41" s="5"/>
      <c r="S41" s="5"/>
      <c r="T41" s="350"/>
      <c r="U41" s="350"/>
      <c r="V41" s="350"/>
      <c r="W41" s="5"/>
      <c r="X41" s="5"/>
      <c r="Y41" s="370"/>
      <c r="Z41" s="5"/>
      <c r="AA41" s="5"/>
      <c r="AB41" s="5"/>
      <c r="AC41" s="373" t="str">
        <f t="shared" si="11"/>
        <v/>
      </c>
      <c r="AD41" s="12" t="str">
        <f t="shared" si="5"/>
        <v/>
      </c>
      <c r="AE41" s="22" t="str">
        <f>UPPER(IF($V41="","",IF(COUNTIF($AE$20:$AE40,$V41)&lt;1,$V41,"")))</f>
        <v/>
      </c>
      <c r="AF41" s="53" t="str">
        <f t="shared" si="6"/>
        <v/>
      </c>
      <c r="AG41" s="157" t="str">
        <f t="shared" si="7"/>
        <v/>
      </c>
      <c r="AH41" s="5"/>
      <c r="AI41" s="158"/>
      <c r="AJ41" s="41" t="str">
        <f t="shared" si="8"/>
        <v/>
      </c>
      <c r="AK41" s="159" t="str">
        <f t="shared" si="9"/>
        <v/>
      </c>
      <c r="AL41" s="325"/>
      <c r="AM41" s="53"/>
    </row>
    <row r="42" spans="1:39" s="154" customFormat="1">
      <c r="A42" s="53" t="str">
        <f t="shared" si="3"/>
        <v/>
      </c>
      <c r="B42" s="153" t="str">
        <f t="shared" si="4"/>
        <v/>
      </c>
      <c r="C42" s="326"/>
      <c r="D42" s="53">
        <v>22</v>
      </c>
      <c r="E42" s="53" t="str">
        <f t="shared" si="10"/>
        <v/>
      </c>
      <c r="F42" s="5"/>
      <c r="G42" s="5"/>
      <c r="H42" s="5"/>
      <c r="I42" s="5"/>
      <c r="J42" s="4"/>
      <c r="K42" s="5"/>
      <c r="L42" s="5"/>
      <c r="M42" s="5"/>
      <c r="N42" s="5"/>
      <c r="O42" s="5"/>
      <c r="P42" s="5"/>
      <c r="Q42" s="5"/>
      <c r="R42" s="5"/>
      <c r="S42" s="5"/>
      <c r="T42" s="350"/>
      <c r="U42" s="350"/>
      <c r="V42" s="350"/>
      <c r="W42" s="5"/>
      <c r="X42" s="5"/>
      <c r="Y42" s="370"/>
      <c r="Z42" s="5"/>
      <c r="AA42" s="5"/>
      <c r="AB42" s="5"/>
      <c r="AC42" s="373" t="str">
        <f t="shared" si="11"/>
        <v/>
      </c>
      <c r="AD42" s="12" t="str">
        <f t="shared" si="5"/>
        <v/>
      </c>
      <c r="AE42" s="22" t="str">
        <f>UPPER(IF($V42="","",IF(COUNTIF($AE$20:$AE41,$V42)&lt;1,$V42,"")))</f>
        <v/>
      </c>
      <c r="AF42" s="53" t="str">
        <f t="shared" si="6"/>
        <v/>
      </c>
      <c r="AG42" s="157" t="str">
        <f t="shared" si="7"/>
        <v/>
      </c>
      <c r="AH42" s="5"/>
      <c r="AI42" s="158"/>
      <c r="AJ42" s="41" t="str">
        <f t="shared" si="8"/>
        <v/>
      </c>
      <c r="AK42" s="159" t="str">
        <f t="shared" si="9"/>
        <v/>
      </c>
      <c r="AL42" s="325"/>
      <c r="AM42" s="53"/>
    </row>
    <row r="43" spans="1:39" s="154" customFormat="1">
      <c r="A43" s="53" t="str">
        <f t="shared" si="3"/>
        <v/>
      </c>
      <c r="B43" s="153" t="str">
        <f t="shared" si="4"/>
        <v/>
      </c>
      <c r="C43" s="326"/>
      <c r="D43" s="53">
        <v>23</v>
      </c>
      <c r="E43" s="53" t="str">
        <f t="shared" si="10"/>
        <v/>
      </c>
      <c r="F43" s="5"/>
      <c r="G43" s="5"/>
      <c r="H43" s="5"/>
      <c r="I43" s="5"/>
      <c r="J43" s="4"/>
      <c r="K43" s="5"/>
      <c r="L43" s="5"/>
      <c r="M43" s="5"/>
      <c r="N43" s="5"/>
      <c r="O43" s="5"/>
      <c r="P43" s="5"/>
      <c r="Q43" s="5"/>
      <c r="R43" s="5"/>
      <c r="S43" s="5"/>
      <c r="T43" s="350"/>
      <c r="U43" s="350"/>
      <c r="V43" s="350"/>
      <c r="W43" s="5"/>
      <c r="X43" s="5"/>
      <c r="Y43" s="370"/>
      <c r="Z43" s="5"/>
      <c r="AA43" s="5"/>
      <c r="AB43" s="5"/>
      <c r="AC43" s="373" t="str">
        <f t="shared" si="11"/>
        <v/>
      </c>
      <c r="AD43" s="12" t="str">
        <f t="shared" si="5"/>
        <v/>
      </c>
      <c r="AE43" s="22" t="str">
        <f>UPPER(IF($V43="","",IF(COUNTIF($AE$20:$AE42,$V43)&lt;1,$V43,"")))</f>
        <v/>
      </c>
      <c r="AF43" s="53" t="str">
        <f t="shared" si="6"/>
        <v/>
      </c>
      <c r="AG43" s="157" t="str">
        <f t="shared" si="7"/>
        <v/>
      </c>
      <c r="AH43" s="5"/>
      <c r="AI43" s="158"/>
      <c r="AJ43" s="41" t="str">
        <f t="shared" si="8"/>
        <v/>
      </c>
      <c r="AK43" s="159" t="str">
        <f t="shared" si="9"/>
        <v/>
      </c>
      <c r="AL43" s="325"/>
      <c r="AM43" s="53"/>
    </row>
    <row r="44" spans="1:39" s="154" customFormat="1">
      <c r="A44" s="53" t="str">
        <f t="shared" si="3"/>
        <v/>
      </c>
      <c r="B44" s="153" t="str">
        <f t="shared" si="4"/>
        <v/>
      </c>
      <c r="C44" s="326"/>
      <c r="D44" s="53">
        <v>24</v>
      </c>
      <c r="E44" s="53" t="str">
        <f t="shared" si="10"/>
        <v/>
      </c>
      <c r="F44" s="5"/>
      <c r="G44" s="5"/>
      <c r="H44" s="5"/>
      <c r="I44" s="5"/>
      <c r="J44" s="4"/>
      <c r="K44" s="5"/>
      <c r="L44" s="5"/>
      <c r="M44" s="5"/>
      <c r="N44" s="5"/>
      <c r="O44" s="5"/>
      <c r="P44" s="5"/>
      <c r="Q44" s="5"/>
      <c r="R44" s="5"/>
      <c r="S44" s="5"/>
      <c r="T44" s="350"/>
      <c r="U44" s="350"/>
      <c r="V44" s="350"/>
      <c r="W44" s="5"/>
      <c r="X44" s="5"/>
      <c r="Y44" s="370"/>
      <c r="Z44" s="5"/>
      <c r="AA44" s="5"/>
      <c r="AB44" s="5"/>
      <c r="AC44" s="373" t="str">
        <f t="shared" si="11"/>
        <v/>
      </c>
      <c r="AD44" s="12" t="str">
        <f t="shared" si="5"/>
        <v/>
      </c>
      <c r="AE44" s="22" t="str">
        <f>UPPER(IF($V44="","",IF(COUNTIF($AE$20:$AE43,$V44)&lt;1,$V44,"")))</f>
        <v/>
      </c>
      <c r="AF44" s="53" t="str">
        <f t="shared" si="6"/>
        <v/>
      </c>
      <c r="AG44" s="157" t="str">
        <f t="shared" si="7"/>
        <v/>
      </c>
      <c r="AH44" s="5"/>
      <c r="AI44" s="158"/>
      <c r="AJ44" s="41" t="str">
        <f t="shared" si="8"/>
        <v/>
      </c>
      <c r="AK44" s="159" t="str">
        <f t="shared" si="9"/>
        <v/>
      </c>
      <c r="AL44" s="325"/>
      <c r="AM44" s="53"/>
    </row>
    <row r="45" spans="1:39" s="154" customFormat="1">
      <c r="A45" s="53" t="str">
        <f t="shared" si="3"/>
        <v/>
      </c>
      <c r="B45" s="153" t="str">
        <f t="shared" si="4"/>
        <v/>
      </c>
      <c r="C45" s="326"/>
      <c r="D45" s="53">
        <v>25</v>
      </c>
      <c r="E45" s="53" t="str">
        <f t="shared" si="10"/>
        <v/>
      </c>
      <c r="F45" s="5"/>
      <c r="G45" s="5"/>
      <c r="H45" s="5"/>
      <c r="I45" s="5"/>
      <c r="J45" s="4"/>
      <c r="K45" s="5"/>
      <c r="L45" s="5"/>
      <c r="M45" s="5"/>
      <c r="N45" s="5"/>
      <c r="O45" s="5"/>
      <c r="P45" s="5"/>
      <c r="Q45" s="5"/>
      <c r="R45" s="5"/>
      <c r="S45" s="5"/>
      <c r="T45" s="350"/>
      <c r="U45" s="350"/>
      <c r="V45" s="350"/>
      <c r="W45" s="5"/>
      <c r="X45" s="5"/>
      <c r="Y45" s="370"/>
      <c r="Z45" s="5"/>
      <c r="AA45" s="5"/>
      <c r="AB45" s="5"/>
      <c r="AC45" s="373" t="str">
        <f t="shared" si="11"/>
        <v/>
      </c>
      <c r="AD45" s="12" t="str">
        <f t="shared" si="5"/>
        <v/>
      </c>
      <c r="AE45" s="22" t="str">
        <f>UPPER(IF($V45="","",IF(COUNTIF($AE$20:$AE44,$V45)&lt;1,$V45,"")))</f>
        <v/>
      </c>
      <c r="AF45" s="53" t="str">
        <f t="shared" si="6"/>
        <v/>
      </c>
      <c r="AG45" s="157" t="str">
        <f t="shared" si="7"/>
        <v/>
      </c>
      <c r="AH45" s="5"/>
      <c r="AI45" s="158"/>
      <c r="AJ45" s="41" t="str">
        <f t="shared" si="8"/>
        <v/>
      </c>
      <c r="AK45" s="159" t="str">
        <f t="shared" si="9"/>
        <v/>
      </c>
      <c r="AL45" s="325"/>
      <c r="AM45" s="53"/>
    </row>
    <row r="46" spans="1:39" s="154" customFormat="1">
      <c r="A46" s="53" t="str">
        <f t="shared" si="3"/>
        <v/>
      </c>
      <c r="B46" s="153" t="str">
        <f t="shared" si="4"/>
        <v/>
      </c>
      <c r="C46" s="326"/>
      <c r="D46" s="53">
        <v>26</v>
      </c>
      <c r="E46" s="53" t="str">
        <f t="shared" si="10"/>
        <v/>
      </c>
      <c r="F46" s="5"/>
      <c r="G46" s="5"/>
      <c r="H46" s="5"/>
      <c r="I46" s="5"/>
      <c r="J46" s="4"/>
      <c r="K46" s="5"/>
      <c r="L46" s="5"/>
      <c r="M46" s="5"/>
      <c r="N46" s="5"/>
      <c r="O46" s="5"/>
      <c r="P46" s="5"/>
      <c r="Q46" s="5"/>
      <c r="R46" s="5"/>
      <c r="S46" s="5"/>
      <c r="T46" s="350"/>
      <c r="U46" s="350"/>
      <c r="V46" s="350"/>
      <c r="W46" s="5"/>
      <c r="X46" s="5"/>
      <c r="Y46" s="370"/>
      <c r="Z46" s="5"/>
      <c r="AA46" s="5"/>
      <c r="AB46" s="5"/>
      <c r="AC46" s="373" t="str">
        <f t="shared" si="11"/>
        <v/>
      </c>
      <c r="AD46" s="12" t="str">
        <f t="shared" si="5"/>
        <v/>
      </c>
      <c r="AE46" s="22" t="str">
        <f>UPPER(IF($V46="","",IF(COUNTIF($AE$20:$AE45,$V46)&lt;1,$V46,"")))</f>
        <v/>
      </c>
      <c r="AF46" s="53" t="str">
        <f t="shared" si="6"/>
        <v/>
      </c>
      <c r="AG46" s="157" t="str">
        <f t="shared" si="7"/>
        <v/>
      </c>
      <c r="AH46" s="5"/>
      <c r="AI46" s="158"/>
      <c r="AJ46" s="41" t="str">
        <f t="shared" si="8"/>
        <v/>
      </c>
      <c r="AK46" s="159" t="str">
        <f t="shared" si="9"/>
        <v/>
      </c>
      <c r="AL46" s="325"/>
      <c r="AM46" s="53"/>
    </row>
    <row r="47" spans="1:39" s="154" customFormat="1">
      <c r="A47" s="53" t="str">
        <f t="shared" si="3"/>
        <v/>
      </c>
      <c r="B47" s="153" t="str">
        <f t="shared" si="4"/>
        <v/>
      </c>
      <c r="C47" s="326"/>
      <c r="D47" s="53">
        <v>27</v>
      </c>
      <c r="E47" s="53" t="str">
        <f t="shared" si="10"/>
        <v/>
      </c>
      <c r="F47" s="5"/>
      <c r="G47" s="5"/>
      <c r="H47" s="5"/>
      <c r="I47" s="5"/>
      <c r="J47" s="4"/>
      <c r="K47" s="5"/>
      <c r="L47" s="5"/>
      <c r="M47" s="5"/>
      <c r="N47" s="5"/>
      <c r="O47" s="5"/>
      <c r="P47" s="5"/>
      <c r="Q47" s="5"/>
      <c r="R47" s="5"/>
      <c r="S47" s="5"/>
      <c r="T47" s="350"/>
      <c r="U47" s="350"/>
      <c r="V47" s="350"/>
      <c r="W47" s="5"/>
      <c r="X47" s="5"/>
      <c r="Y47" s="370"/>
      <c r="Z47" s="5"/>
      <c r="AA47" s="5"/>
      <c r="AB47" s="5"/>
      <c r="AC47" s="373" t="str">
        <f t="shared" si="11"/>
        <v/>
      </c>
      <c r="AD47" s="12" t="str">
        <f t="shared" si="5"/>
        <v/>
      </c>
      <c r="AE47" s="22" t="str">
        <f>UPPER(IF($V47="","",IF(COUNTIF($AE$20:$AE46,$V47)&lt;1,$V47,"")))</f>
        <v/>
      </c>
      <c r="AF47" s="53" t="str">
        <f t="shared" si="6"/>
        <v/>
      </c>
      <c r="AG47" s="157" t="str">
        <f t="shared" si="7"/>
        <v/>
      </c>
      <c r="AH47" s="5"/>
      <c r="AI47" s="158"/>
      <c r="AJ47" s="41" t="str">
        <f t="shared" si="8"/>
        <v/>
      </c>
      <c r="AK47" s="159" t="str">
        <f t="shared" si="9"/>
        <v/>
      </c>
      <c r="AL47" s="325"/>
      <c r="AM47" s="53"/>
    </row>
    <row r="48" spans="1:39" s="154" customFormat="1" ht="13">
      <c r="A48" s="53" t="str">
        <f t="shared" si="3"/>
        <v/>
      </c>
      <c r="B48" s="153" t="str">
        <f t="shared" si="4"/>
        <v/>
      </c>
      <c r="C48" s="324"/>
      <c r="D48" s="53">
        <v>28</v>
      </c>
      <c r="E48" s="53" t="str">
        <f t="shared" si="10"/>
        <v/>
      </c>
      <c r="F48" s="5"/>
      <c r="G48" s="5"/>
      <c r="H48" s="5"/>
      <c r="I48" s="5"/>
      <c r="J48" s="4"/>
      <c r="K48" s="5"/>
      <c r="L48" s="5"/>
      <c r="M48" s="5"/>
      <c r="N48" s="5"/>
      <c r="O48" s="5"/>
      <c r="P48" s="5"/>
      <c r="Q48" s="5"/>
      <c r="R48" s="5"/>
      <c r="S48" s="5"/>
      <c r="T48" s="350"/>
      <c r="U48" s="350"/>
      <c r="V48" s="350"/>
      <c r="W48" s="5"/>
      <c r="X48" s="5"/>
      <c r="Y48" s="370"/>
      <c r="Z48" s="5"/>
      <c r="AA48" s="5"/>
      <c r="AB48" s="5"/>
      <c r="AC48" s="373" t="str">
        <f t="shared" si="11"/>
        <v/>
      </c>
      <c r="AD48" s="12" t="str">
        <f t="shared" si="5"/>
        <v/>
      </c>
      <c r="AE48" s="22" t="str">
        <f>UPPER(IF($V48="","",IF(COUNTIF($AE$20:$AE47,$V48)&lt;1,$V48,"")))</f>
        <v/>
      </c>
      <c r="AF48" s="53" t="str">
        <f t="shared" si="6"/>
        <v/>
      </c>
      <c r="AG48" s="157" t="str">
        <f t="shared" si="7"/>
        <v/>
      </c>
      <c r="AH48" s="5"/>
      <c r="AI48" s="158"/>
      <c r="AJ48" s="41" t="str">
        <f t="shared" si="8"/>
        <v/>
      </c>
      <c r="AK48" s="159" t="str">
        <f t="shared" si="9"/>
        <v/>
      </c>
      <c r="AL48" s="325"/>
      <c r="AM48" s="53"/>
    </row>
    <row r="49" spans="1:39" s="154" customFormat="1">
      <c r="A49" s="53" t="str">
        <f t="shared" si="3"/>
        <v/>
      </c>
      <c r="B49" s="153" t="str">
        <f t="shared" si="4"/>
        <v/>
      </c>
      <c r="C49" s="326"/>
      <c r="D49" s="53">
        <v>29</v>
      </c>
      <c r="E49" s="53" t="str">
        <f t="shared" si="10"/>
        <v/>
      </c>
      <c r="F49" s="5"/>
      <c r="G49" s="5"/>
      <c r="H49" s="5"/>
      <c r="I49" s="5"/>
      <c r="J49" s="4"/>
      <c r="K49" s="5"/>
      <c r="L49" s="5"/>
      <c r="M49" s="5"/>
      <c r="N49" s="5"/>
      <c r="O49" s="5"/>
      <c r="P49" s="5"/>
      <c r="Q49" s="5"/>
      <c r="R49" s="5"/>
      <c r="S49" s="5"/>
      <c r="T49" s="350"/>
      <c r="U49" s="350"/>
      <c r="V49" s="350"/>
      <c r="W49" s="5"/>
      <c r="X49" s="5"/>
      <c r="Y49" s="370"/>
      <c r="Z49" s="5"/>
      <c r="AA49" s="5"/>
      <c r="AB49" s="5"/>
      <c r="AC49" s="373" t="str">
        <f t="shared" si="11"/>
        <v/>
      </c>
      <c r="AD49" s="12" t="str">
        <f t="shared" si="5"/>
        <v/>
      </c>
      <c r="AE49" s="22" t="str">
        <f>UPPER(IF($V49="","",IF(COUNTIF($AE$20:$AE48,$V49)&lt;1,$V49,"")))</f>
        <v/>
      </c>
      <c r="AF49" s="53" t="str">
        <f t="shared" si="6"/>
        <v/>
      </c>
      <c r="AG49" s="157" t="str">
        <f t="shared" si="7"/>
        <v/>
      </c>
      <c r="AH49" s="5"/>
      <c r="AI49" s="158"/>
      <c r="AJ49" s="41" t="str">
        <f t="shared" si="8"/>
        <v/>
      </c>
      <c r="AK49" s="159" t="str">
        <f t="shared" si="9"/>
        <v/>
      </c>
      <c r="AL49" s="325"/>
      <c r="AM49" s="53"/>
    </row>
    <row r="50" spans="1:39" s="154" customFormat="1">
      <c r="A50" s="53" t="str">
        <f t="shared" si="3"/>
        <v/>
      </c>
      <c r="B50" s="153" t="str">
        <f t="shared" si="4"/>
        <v/>
      </c>
      <c r="C50" s="326"/>
      <c r="D50" s="53">
        <v>30</v>
      </c>
      <c r="E50" s="53" t="str">
        <f t="shared" si="10"/>
        <v/>
      </c>
      <c r="F50" s="5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5"/>
      <c r="T50" s="350"/>
      <c r="U50" s="350"/>
      <c r="V50" s="350"/>
      <c r="W50" s="5"/>
      <c r="X50" s="5"/>
      <c r="Y50" s="370"/>
      <c r="Z50" s="5"/>
      <c r="AA50" s="5"/>
      <c r="AB50" s="5"/>
      <c r="AC50" s="373" t="str">
        <f t="shared" si="11"/>
        <v/>
      </c>
      <c r="AD50" s="12" t="str">
        <f t="shared" si="5"/>
        <v/>
      </c>
      <c r="AE50" s="22" t="str">
        <f>UPPER(IF($V50="","",IF(COUNTIF($AE$20:$AE49,$V50)&lt;1,$V50,"")))</f>
        <v/>
      </c>
      <c r="AF50" s="53" t="str">
        <f t="shared" si="6"/>
        <v/>
      </c>
      <c r="AG50" s="157" t="str">
        <f t="shared" si="7"/>
        <v/>
      </c>
      <c r="AH50" s="5"/>
      <c r="AI50" s="158"/>
      <c r="AJ50" s="41" t="str">
        <f t="shared" si="8"/>
        <v/>
      </c>
      <c r="AK50" s="159" t="str">
        <f t="shared" si="9"/>
        <v/>
      </c>
      <c r="AL50" s="325"/>
      <c r="AM50" s="53"/>
    </row>
    <row r="51" spans="1:39" s="154" customFormat="1">
      <c r="A51" s="53" t="str">
        <f t="shared" si="3"/>
        <v/>
      </c>
      <c r="B51" s="153" t="str">
        <f t="shared" si="4"/>
        <v/>
      </c>
      <c r="C51" s="326"/>
      <c r="D51" s="53">
        <v>31</v>
      </c>
      <c r="E51" s="53" t="str">
        <f t="shared" si="10"/>
        <v/>
      </c>
      <c r="F51" s="5"/>
      <c r="G51" s="5"/>
      <c r="H51" s="5"/>
      <c r="I51" s="5"/>
      <c r="J51" s="4"/>
      <c r="K51" s="5"/>
      <c r="L51" s="5"/>
      <c r="M51" s="5"/>
      <c r="N51" s="5"/>
      <c r="O51" s="5"/>
      <c r="P51" s="5"/>
      <c r="Q51" s="5"/>
      <c r="R51" s="5"/>
      <c r="S51" s="5"/>
      <c r="T51" s="350"/>
      <c r="U51" s="350"/>
      <c r="V51" s="350"/>
      <c r="W51" s="5"/>
      <c r="X51" s="5"/>
      <c r="Y51" s="370"/>
      <c r="Z51" s="5"/>
      <c r="AA51" s="5"/>
      <c r="AB51" s="5"/>
      <c r="AC51" s="373" t="str">
        <f t="shared" si="11"/>
        <v/>
      </c>
      <c r="AD51" s="12" t="str">
        <f t="shared" si="5"/>
        <v/>
      </c>
      <c r="AE51" s="22" t="str">
        <f>UPPER(IF($V51="","",IF(COUNTIF($AE$20:$AE50,$V51)&lt;1,$V51,"")))</f>
        <v/>
      </c>
      <c r="AF51" s="53" t="str">
        <f t="shared" si="6"/>
        <v/>
      </c>
      <c r="AG51" s="157" t="str">
        <f t="shared" si="7"/>
        <v/>
      </c>
      <c r="AH51" s="5"/>
      <c r="AI51" s="158"/>
      <c r="AJ51" s="41" t="str">
        <f t="shared" si="8"/>
        <v/>
      </c>
      <c r="AK51" s="159" t="str">
        <f t="shared" si="9"/>
        <v/>
      </c>
      <c r="AL51" s="325"/>
      <c r="AM51" s="53"/>
    </row>
    <row r="52" spans="1:39" s="154" customFormat="1">
      <c r="A52" s="53" t="str">
        <f t="shared" si="3"/>
        <v/>
      </c>
      <c r="B52" s="153" t="str">
        <f t="shared" si="4"/>
        <v/>
      </c>
      <c r="C52" s="326"/>
      <c r="D52" s="53">
        <v>32</v>
      </c>
      <c r="E52" s="53" t="str">
        <f t="shared" si="10"/>
        <v/>
      </c>
      <c r="F52" s="5"/>
      <c r="G52" s="5"/>
      <c r="H52" s="5"/>
      <c r="I52" s="5"/>
      <c r="J52" s="4"/>
      <c r="K52" s="5"/>
      <c r="L52" s="5"/>
      <c r="M52" s="5"/>
      <c r="N52" s="5"/>
      <c r="O52" s="5"/>
      <c r="P52" s="5"/>
      <c r="Q52" s="5"/>
      <c r="R52" s="5"/>
      <c r="S52" s="5"/>
      <c r="T52" s="350"/>
      <c r="U52" s="350"/>
      <c r="V52" s="350"/>
      <c r="W52" s="5"/>
      <c r="X52" s="5"/>
      <c r="Y52" s="370"/>
      <c r="Z52" s="5"/>
      <c r="AA52" s="5"/>
      <c r="AB52" s="5"/>
      <c r="AC52" s="373" t="str">
        <f t="shared" si="11"/>
        <v/>
      </c>
      <c r="AD52" s="12" t="str">
        <f t="shared" si="5"/>
        <v/>
      </c>
      <c r="AE52" s="22" t="str">
        <f>UPPER(IF($V52="","",IF(COUNTIF($AE$20:$AE51,$V52)&lt;1,$V52,"")))</f>
        <v/>
      </c>
      <c r="AF52" s="53" t="str">
        <f t="shared" si="6"/>
        <v/>
      </c>
      <c r="AG52" s="157" t="str">
        <f t="shared" si="7"/>
        <v/>
      </c>
      <c r="AH52" s="5"/>
      <c r="AI52" s="158"/>
      <c r="AJ52" s="41" t="str">
        <f t="shared" si="8"/>
        <v/>
      </c>
      <c r="AK52" s="159" t="str">
        <f t="shared" si="9"/>
        <v/>
      </c>
      <c r="AL52" s="325"/>
      <c r="AM52" s="53"/>
    </row>
    <row r="53" spans="1:39" s="154" customFormat="1" ht="13">
      <c r="A53" s="53" t="str">
        <f t="shared" si="3"/>
        <v/>
      </c>
      <c r="B53" s="153" t="str">
        <f t="shared" si="4"/>
        <v/>
      </c>
      <c r="C53" s="155"/>
      <c r="D53" s="53">
        <v>33</v>
      </c>
      <c r="E53" s="53" t="str">
        <f t="shared" si="10"/>
        <v/>
      </c>
      <c r="F53" s="5"/>
      <c r="G53" s="5"/>
      <c r="H53" s="5"/>
      <c r="I53" s="5"/>
      <c r="J53" s="4"/>
      <c r="K53" s="5"/>
      <c r="L53" s="5"/>
      <c r="M53" s="5"/>
      <c r="N53" s="5"/>
      <c r="O53" s="5"/>
      <c r="P53" s="5"/>
      <c r="Q53" s="5"/>
      <c r="R53" s="5"/>
      <c r="S53" s="5"/>
      <c r="T53" s="350"/>
      <c r="U53" s="350"/>
      <c r="V53" s="350"/>
      <c r="W53" s="5"/>
      <c r="X53" s="5"/>
      <c r="Y53" s="370"/>
      <c r="Z53" s="5"/>
      <c r="AA53" s="5"/>
      <c r="AB53" s="5"/>
      <c r="AC53" s="373" t="str">
        <f t="shared" si="11"/>
        <v/>
      </c>
      <c r="AD53" s="12" t="str">
        <f t="shared" si="5"/>
        <v/>
      </c>
      <c r="AE53" s="22" t="str">
        <f>UPPER(IF($V53="","",IF(COUNTIF($AE$20:$AE52,$V53)&lt;1,$V53,"")))</f>
        <v/>
      </c>
      <c r="AF53" s="53" t="str">
        <f t="shared" si="6"/>
        <v/>
      </c>
      <c r="AG53" s="157" t="str">
        <f t="shared" si="7"/>
        <v/>
      </c>
      <c r="AH53" s="5"/>
      <c r="AI53" s="158"/>
      <c r="AJ53" s="41" t="str">
        <f t="shared" si="8"/>
        <v/>
      </c>
      <c r="AK53" s="159" t="str">
        <f t="shared" si="9"/>
        <v/>
      </c>
      <c r="AL53" s="325"/>
      <c r="AM53" s="53"/>
    </row>
    <row r="54" spans="1:39" s="154" customFormat="1">
      <c r="A54" s="53" t="str">
        <f t="shared" si="3"/>
        <v/>
      </c>
      <c r="B54" s="153" t="str">
        <f t="shared" si="4"/>
        <v/>
      </c>
      <c r="C54" s="326"/>
      <c r="D54" s="53">
        <v>34</v>
      </c>
      <c r="E54" s="53" t="str">
        <f t="shared" si="10"/>
        <v/>
      </c>
      <c r="F54" s="5"/>
      <c r="G54" s="5"/>
      <c r="H54" s="5"/>
      <c r="I54" s="5"/>
      <c r="J54" s="4"/>
      <c r="K54" s="5"/>
      <c r="L54" s="5"/>
      <c r="M54" s="5"/>
      <c r="N54" s="5"/>
      <c r="O54" s="5"/>
      <c r="P54" s="5"/>
      <c r="Q54" s="5"/>
      <c r="R54" s="5"/>
      <c r="S54" s="5"/>
      <c r="T54" s="350"/>
      <c r="U54" s="350"/>
      <c r="V54" s="350"/>
      <c r="W54" s="5"/>
      <c r="X54" s="5"/>
      <c r="Y54" s="370"/>
      <c r="Z54" s="5"/>
      <c r="AA54" s="5"/>
      <c r="AB54" s="5"/>
      <c r="AC54" s="373" t="str">
        <f t="shared" si="11"/>
        <v/>
      </c>
      <c r="AD54" s="12" t="str">
        <f t="shared" si="5"/>
        <v/>
      </c>
      <c r="AE54" s="22" t="str">
        <f>UPPER(IF($V54="","",IF(COUNTIF($AE$20:$AE53,$V54)&lt;1,$V54,"")))</f>
        <v/>
      </c>
      <c r="AF54" s="53" t="str">
        <f t="shared" si="6"/>
        <v/>
      </c>
      <c r="AG54" s="157" t="str">
        <f t="shared" si="7"/>
        <v/>
      </c>
      <c r="AH54" s="5"/>
      <c r="AI54" s="158"/>
      <c r="AJ54" s="41" t="str">
        <f t="shared" si="8"/>
        <v/>
      </c>
      <c r="AK54" s="159" t="str">
        <f t="shared" si="9"/>
        <v/>
      </c>
      <c r="AL54" s="325"/>
      <c r="AM54" s="53"/>
    </row>
    <row r="55" spans="1:39" s="154" customFormat="1" ht="13">
      <c r="A55" s="53" t="str">
        <f t="shared" si="3"/>
        <v/>
      </c>
      <c r="B55" s="153" t="str">
        <f t="shared" si="4"/>
        <v/>
      </c>
      <c r="D55" s="53">
        <v>35</v>
      </c>
      <c r="E55" s="53" t="str">
        <f t="shared" si="10"/>
        <v/>
      </c>
      <c r="F55" s="5"/>
      <c r="G55" s="5"/>
      <c r="H55" s="5"/>
      <c r="I55" s="5"/>
      <c r="J55" s="4"/>
      <c r="K55" s="5"/>
      <c r="L55" s="5"/>
      <c r="M55" s="5"/>
      <c r="N55" s="5"/>
      <c r="O55" s="5"/>
      <c r="P55" s="5"/>
      <c r="Q55" s="5"/>
      <c r="R55" s="5"/>
      <c r="S55" s="5"/>
      <c r="T55" s="350"/>
      <c r="U55" s="350"/>
      <c r="V55" s="350"/>
      <c r="W55" s="5"/>
      <c r="X55" s="5"/>
      <c r="Y55" s="370"/>
      <c r="Z55" s="5"/>
      <c r="AA55" s="5"/>
      <c r="AB55" s="5"/>
      <c r="AC55" s="373" t="str">
        <f t="shared" si="11"/>
        <v/>
      </c>
      <c r="AD55" s="12" t="str">
        <f t="shared" si="5"/>
        <v/>
      </c>
      <c r="AE55" s="22" t="str">
        <f>UPPER(IF($V55="","",IF(COUNTIF($AE$20:$AE54,$V55)&lt;1,$V55,"")))</f>
        <v/>
      </c>
      <c r="AF55" s="53" t="str">
        <f t="shared" si="6"/>
        <v/>
      </c>
      <c r="AG55" s="157" t="str">
        <f t="shared" si="7"/>
        <v/>
      </c>
      <c r="AH55" s="5"/>
      <c r="AI55" s="158"/>
      <c r="AJ55" s="41" t="str">
        <f t="shared" si="8"/>
        <v/>
      </c>
      <c r="AK55" s="159" t="str">
        <f t="shared" si="9"/>
        <v/>
      </c>
      <c r="AL55" s="325"/>
      <c r="AM55" s="53"/>
    </row>
    <row r="56" spans="1:39" s="154" customFormat="1">
      <c r="A56" s="53" t="str">
        <f t="shared" si="3"/>
        <v/>
      </c>
      <c r="B56" s="153" t="str">
        <f t="shared" si="4"/>
        <v/>
      </c>
      <c r="C56" s="326"/>
      <c r="D56" s="53">
        <v>36</v>
      </c>
      <c r="E56" s="53" t="str">
        <f t="shared" si="10"/>
        <v/>
      </c>
      <c r="F56" s="5"/>
      <c r="G56" s="5"/>
      <c r="H56" s="5"/>
      <c r="I56" s="5"/>
      <c r="J56" s="4"/>
      <c r="K56" s="5"/>
      <c r="L56" s="5"/>
      <c r="M56" s="5"/>
      <c r="N56" s="5"/>
      <c r="O56" s="5"/>
      <c r="P56" s="5"/>
      <c r="Q56" s="5"/>
      <c r="R56" s="5"/>
      <c r="S56" s="5"/>
      <c r="T56" s="350"/>
      <c r="U56" s="350"/>
      <c r="V56" s="350"/>
      <c r="W56" s="5"/>
      <c r="X56" s="5"/>
      <c r="Y56" s="370"/>
      <c r="Z56" s="5"/>
      <c r="AA56" s="5"/>
      <c r="AB56" s="5"/>
      <c r="AC56" s="373" t="str">
        <f t="shared" si="11"/>
        <v/>
      </c>
      <c r="AD56" s="12" t="str">
        <f t="shared" si="5"/>
        <v/>
      </c>
      <c r="AE56" s="22" t="str">
        <f>UPPER(IF($V56="","",IF(COUNTIF($AE$20:$AE55,$V56)&lt;1,$V56,"")))</f>
        <v/>
      </c>
      <c r="AF56" s="53" t="str">
        <f t="shared" si="6"/>
        <v/>
      </c>
      <c r="AG56" s="157" t="str">
        <f t="shared" si="7"/>
        <v/>
      </c>
      <c r="AH56" s="5"/>
      <c r="AI56" s="158"/>
      <c r="AJ56" s="41" t="str">
        <f t="shared" si="8"/>
        <v/>
      </c>
      <c r="AK56" s="159" t="str">
        <f t="shared" si="9"/>
        <v/>
      </c>
      <c r="AL56" s="325"/>
      <c r="AM56" s="53"/>
    </row>
    <row r="57" spans="1:39" s="154" customFormat="1">
      <c r="A57" s="53" t="str">
        <f t="shared" si="3"/>
        <v/>
      </c>
      <c r="B57" s="153" t="str">
        <f t="shared" si="4"/>
        <v/>
      </c>
      <c r="C57" s="326"/>
      <c r="D57" s="53">
        <v>37</v>
      </c>
      <c r="E57" s="53" t="str">
        <f t="shared" si="10"/>
        <v/>
      </c>
      <c r="F57" s="5"/>
      <c r="G57" s="5"/>
      <c r="H57" s="5"/>
      <c r="I57" s="5"/>
      <c r="J57" s="4"/>
      <c r="K57" s="5"/>
      <c r="L57" s="5"/>
      <c r="M57" s="5"/>
      <c r="N57" s="5"/>
      <c r="O57" s="5"/>
      <c r="P57" s="5"/>
      <c r="Q57" s="5"/>
      <c r="R57" s="5"/>
      <c r="S57" s="5"/>
      <c r="T57" s="350"/>
      <c r="U57" s="350"/>
      <c r="V57" s="350"/>
      <c r="W57" s="5"/>
      <c r="X57" s="5"/>
      <c r="Y57" s="370"/>
      <c r="Z57" s="5"/>
      <c r="AA57" s="5"/>
      <c r="AB57" s="5"/>
      <c r="AC57" s="373" t="str">
        <f t="shared" si="11"/>
        <v/>
      </c>
      <c r="AD57" s="12" t="str">
        <f t="shared" si="5"/>
        <v/>
      </c>
      <c r="AE57" s="22" t="str">
        <f>UPPER(IF($V57="","",IF(COUNTIF($AE$20:$AE56,$V57)&lt;1,$V57,"")))</f>
        <v/>
      </c>
      <c r="AF57" s="53" t="str">
        <f t="shared" si="6"/>
        <v/>
      </c>
      <c r="AG57" s="157" t="str">
        <f t="shared" si="7"/>
        <v/>
      </c>
      <c r="AH57" s="5"/>
      <c r="AI57" s="158"/>
      <c r="AJ57" s="41" t="str">
        <f t="shared" si="8"/>
        <v/>
      </c>
      <c r="AK57" s="159" t="str">
        <f t="shared" si="9"/>
        <v/>
      </c>
      <c r="AL57" s="325"/>
      <c r="AM57" s="53"/>
    </row>
    <row r="58" spans="1:39" s="154" customFormat="1" ht="13">
      <c r="A58" s="53" t="str">
        <f t="shared" si="3"/>
        <v/>
      </c>
      <c r="B58" s="153" t="str">
        <f t="shared" si="4"/>
        <v/>
      </c>
      <c r="C58" s="324"/>
      <c r="D58" s="53">
        <v>38</v>
      </c>
      <c r="E58" s="53" t="str">
        <f t="shared" si="10"/>
        <v/>
      </c>
      <c r="F58" s="5"/>
      <c r="G58" s="5"/>
      <c r="H58" s="5"/>
      <c r="I58" s="5"/>
      <c r="J58" s="4"/>
      <c r="K58" s="5"/>
      <c r="L58" s="5"/>
      <c r="M58" s="5"/>
      <c r="N58" s="5"/>
      <c r="O58" s="5"/>
      <c r="P58" s="5"/>
      <c r="Q58" s="5"/>
      <c r="R58" s="5"/>
      <c r="S58" s="5"/>
      <c r="T58" s="350"/>
      <c r="U58" s="350"/>
      <c r="V58" s="350"/>
      <c r="W58" s="5"/>
      <c r="X58" s="5"/>
      <c r="Y58" s="370"/>
      <c r="Z58" s="5"/>
      <c r="AA58" s="5"/>
      <c r="AB58" s="5"/>
      <c r="AC58" s="373" t="str">
        <f t="shared" si="11"/>
        <v/>
      </c>
      <c r="AD58" s="12" t="str">
        <f t="shared" si="5"/>
        <v/>
      </c>
      <c r="AE58" s="22" t="str">
        <f>UPPER(IF($V58="","",IF(COUNTIF($AE$20:$AE57,$V58)&lt;1,$V58,"")))</f>
        <v/>
      </c>
      <c r="AF58" s="53" t="str">
        <f t="shared" si="6"/>
        <v/>
      </c>
      <c r="AG58" s="157" t="str">
        <f t="shared" si="7"/>
        <v/>
      </c>
      <c r="AH58" s="5"/>
      <c r="AI58" s="158"/>
      <c r="AJ58" s="41" t="str">
        <f t="shared" si="8"/>
        <v/>
      </c>
      <c r="AK58" s="159" t="str">
        <f t="shared" si="9"/>
        <v/>
      </c>
      <c r="AL58" s="325"/>
      <c r="AM58" s="53"/>
    </row>
    <row r="59" spans="1:39" s="154" customFormat="1">
      <c r="A59" s="53" t="str">
        <f t="shared" si="3"/>
        <v/>
      </c>
      <c r="B59" s="153" t="str">
        <f t="shared" si="4"/>
        <v/>
      </c>
      <c r="C59" s="326"/>
      <c r="D59" s="53">
        <v>39</v>
      </c>
      <c r="E59" s="53" t="str">
        <f t="shared" si="10"/>
        <v/>
      </c>
      <c r="F59" s="5"/>
      <c r="G59" s="5"/>
      <c r="H59" s="5"/>
      <c r="I59" s="5"/>
      <c r="J59" s="4"/>
      <c r="K59" s="5"/>
      <c r="L59" s="5"/>
      <c r="M59" s="5"/>
      <c r="N59" s="5"/>
      <c r="O59" s="5"/>
      <c r="P59" s="5"/>
      <c r="Q59" s="5"/>
      <c r="R59" s="5"/>
      <c r="S59" s="5"/>
      <c r="T59" s="350"/>
      <c r="U59" s="350"/>
      <c r="V59" s="350"/>
      <c r="W59" s="5"/>
      <c r="X59" s="5"/>
      <c r="Y59" s="370"/>
      <c r="Z59" s="5"/>
      <c r="AA59" s="5"/>
      <c r="AB59" s="5"/>
      <c r="AC59" s="373" t="str">
        <f t="shared" si="11"/>
        <v/>
      </c>
      <c r="AD59" s="12" t="str">
        <f t="shared" si="5"/>
        <v/>
      </c>
      <c r="AE59" s="22" t="str">
        <f>UPPER(IF($V59="","",IF(COUNTIF($AE$20:$AE58,$V59)&lt;1,$V59,"")))</f>
        <v/>
      </c>
      <c r="AF59" s="53" t="str">
        <f t="shared" si="6"/>
        <v/>
      </c>
      <c r="AG59" s="157" t="str">
        <f t="shared" si="7"/>
        <v/>
      </c>
      <c r="AH59" s="5"/>
      <c r="AI59" s="158"/>
      <c r="AJ59" s="41" t="str">
        <f t="shared" si="8"/>
        <v/>
      </c>
      <c r="AK59" s="159" t="str">
        <f t="shared" si="9"/>
        <v/>
      </c>
      <c r="AL59" s="325"/>
      <c r="AM59" s="53"/>
    </row>
    <row r="60" spans="1:39" s="154" customFormat="1" ht="13">
      <c r="A60" s="53" t="str">
        <f t="shared" si="3"/>
        <v/>
      </c>
      <c r="B60" s="153" t="str">
        <f t="shared" si="4"/>
        <v/>
      </c>
      <c r="C60" s="324"/>
      <c r="D60" s="53">
        <v>40</v>
      </c>
      <c r="E60" s="53" t="str">
        <f t="shared" si="10"/>
        <v/>
      </c>
      <c r="F60" s="5"/>
      <c r="G60" s="5"/>
      <c r="H60" s="5"/>
      <c r="I60" s="5"/>
      <c r="J60" s="4"/>
      <c r="K60" s="5"/>
      <c r="L60" s="5"/>
      <c r="M60" s="5"/>
      <c r="N60" s="5"/>
      <c r="O60" s="5"/>
      <c r="P60" s="5"/>
      <c r="Q60" s="5"/>
      <c r="R60" s="5"/>
      <c r="S60" s="5"/>
      <c r="T60" s="350"/>
      <c r="U60" s="350"/>
      <c r="V60" s="350"/>
      <c r="W60" s="5"/>
      <c r="X60" s="5"/>
      <c r="Y60" s="370"/>
      <c r="Z60" s="5"/>
      <c r="AA60" s="5"/>
      <c r="AB60" s="5"/>
      <c r="AC60" s="373" t="str">
        <f t="shared" si="11"/>
        <v/>
      </c>
      <c r="AD60" s="12" t="str">
        <f t="shared" si="5"/>
        <v/>
      </c>
      <c r="AE60" s="22" t="str">
        <f>UPPER(IF($V60="","",IF(COUNTIF($AE$20:$AE59,$V60)&lt;1,$V60,"")))</f>
        <v/>
      </c>
      <c r="AF60" s="53" t="str">
        <f t="shared" si="6"/>
        <v/>
      </c>
      <c r="AG60" s="157" t="str">
        <f t="shared" si="7"/>
        <v/>
      </c>
      <c r="AH60" s="5"/>
      <c r="AI60" s="158"/>
      <c r="AJ60" s="41" t="str">
        <f t="shared" si="8"/>
        <v/>
      </c>
      <c r="AK60" s="159" t="str">
        <f t="shared" si="9"/>
        <v/>
      </c>
      <c r="AL60" s="325"/>
      <c r="AM60" s="53"/>
    </row>
    <row r="61" spans="1:39" s="154" customFormat="1" ht="13">
      <c r="A61" s="53" t="str">
        <f t="shared" si="3"/>
        <v/>
      </c>
      <c r="B61" s="153" t="str">
        <f t="shared" si="4"/>
        <v/>
      </c>
      <c r="C61" s="155"/>
      <c r="D61" s="53">
        <v>41</v>
      </c>
      <c r="E61" s="53" t="str">
        <f t="shared" si="10"/>
        <v/>
      </c>
      <c r="F61" s="5"/>
      <c r="G61" s="5"/>
      <c r="H61" s="5"/>
      <c r="I61" s="5"/>
      <c r="J61" s="4"/>
      <c r="K61" s="5"/>
      <c r="L61" s="5"/>
      <c r="M61" s="5"/>
      <c r="N61" s="5"/>
      <c r="O61" s="5"/>
      <c r="P61" s="5"/>
      <c r="Q61" s="5"/>
      <c r="R61" s="5"/>
      <c r="S61" s="5"/>
      <c r="T61" s="350"/>
      <c r="U61" s="350"/>
      <c r="V61" s="350"/>
      <c r="W61" s="5"/>
      <c r="X61" s="5"/>
      <c r="Y61" s="370"/>
      <c r="Z61" s="5"/>
      <c r="AA61" s="5"/>
      <c r="AB61" s="5"/>
      <c r="AC61" s="373" t="str">
        <f t="shared" si="11"/>
        <v/>
      </c>
      <c r="AD61" s="12" t="str">
        <f t="shared" si="5"/>
        <v/>
      </c>
      <c r="AE61" s="22" t="str">
        <f>UPPER(IF($V61="","",IF(COUNTIF($AE$20:$AE60,$V61)&lt;1,$V61,"")))</f>
        <v/>
      </c>
      <c r="AF61" s="53" t="str">
        <f t="shared" si="6"/>
        <v/>
      </c>
      <c r="AG61" s="157" t="str">
        <f t="shared" si="7"/>
        <v/>
      </c>
      <c r="AH61" s="5"/>
      <c r="AI61" s="158"/>
      <c r="AJ61" s="41" t="str">
        <f t="shared" si="8"/>
        <v/>
      </c>
      <c r="AK61" s="159" t="str">
        <f t="shared" si="9"/>
        <v/>
      </c>
      <c r="AL61" s="325"/>
      <c r="AM61" s="53"/>
    </row>
    <row r="62" spans="1:39" s="154" customFormat="1" ht="13">
      <c r="A62" s="53" t="str">
        <f t="shared" si="3"/>
        <v/>
      </c>
      <c r="B62" s="153" t="str">
        <f t="shared" si="4"/>
        <v/>
      </c>
      <c r="D62" s="53">
        <v>42</v>
      </c>
      <c r="E62" s="53" t="str">
        <f t="shared" si="10"/>
        <v/>
      </c>
      <c r="F62" s="5"/>
      <c r="G62" s="5"/>
      <c r="H62" s="5"/>
      <c r="I62" s="5"/>
      <c r="J62" s="4"/>
      <c r="K62" s="5"/>
      <c r="L62" s="5"/>
      <c r="M62" s="5"/>
      <c r="N62" s="5"/>
      <c r="O62" s="5"/>
      <c r="P62" s="5"/>
      <c r="Q62" s="5"/>
      <c r="R62" s="5"/>
      <c r="S62" s="5"/>
      <c r="T62" s="350"/>
      <c r="U62" s="350"/>
      <c r="V62" s="350"/>
      <c r="W62" s="5"/>
      <c r="X62" s="5"/>
      <c r="Y62" s="370"/>
      <c r="Z62" s="5"/>
      <c r="AA62" s="5"/>
      <c r="AB62" s="5"/>
      <c r="AC62" s="373" t="str">
        <f t="shared" si="11"/>
        <v/>
      </c>
      <c r="AD62" s="12" t="str">
        <f t="shared" si="5"/>
        <v/>
      </c>
      <c r="AE62" s="22" t="str">
        <f>UPPER(IF($V62="","",IF(COUNTIF($AE$20:$AE61,$V62)&lt;1,$V62,"")))</f>
        <v/>
      </c>
      <c r="AF62" s="53" t="str">
        <f t="shared" si="6"/>
        <v/>
      </c>
      <c r="AG62" s="157" t="str">
        <f t="shared" si="7"/>
        <v/>
      </c>
      <c r="AH62" s="5"/>
      <c r="AI62" s="158"/>
      <c r="AJ62" s="41" t="str">
        <f t="shared" si="8"/>
        <v/>
      </c>
      <c r="AK62" s="159" t="str">
        <f t="shared" si="9"/>
        <v/>
      </c>
      <c r="AL62" s="325"/>
      <c r="AM62" s="53"/>
    </row>
    <row r="63" spans="1:39" s="154" customFormat="1">
      <c r="A63" s="53" t="str">
        <f t="shared" si="3"/>
        <v/>
      </c>
      <c r="B63" s="153" t="str">
        <f t="shared" si="4"/>
        <v/>
      </c>
      <c r="C63" s="326"/>
      <c r="D63" s="53">
        <v>43</v>
      </c>
      <c r="E63" s="53" t="str">
        <f t="shared" si="10"/>
        <v/>
      </c>
      <c r="F63" s="5"/>
      <c r="G63" s="5"/>
      <c r="H63" s="5"/>
      <c r="I63" s="5"/>
      <c r="J63" s="4"/>
      <c r="K63" s="5"/>
      <c r="L63" s="5"/>
      <c r="M63" s="5"/>
      <c r="N63" s="5"/>
      <c r="O63" s="5"/>
      <c r="P63" s="5"/>
      <c r="Q63" s="5"/>
      <c r="R63" s="5"/>
      <c r="S63" s="5"/>
      <c r="T63" s="350"/>
      <c r="U63" s="350"/>
      <c r="V63" s="350"/>
      <c r="W63" s="5"/>
      <c r="X63" s="5"/>
      <c r="Y63" s="370"/>
      <c r="Z63" s="5"/>
      <c r="AA63" s="5"/>
      <c r="AB63" s="5"/>
      <c r="AC63" s="373" t="str">
        <f t="shared" si="11"/>
        <v/>
      </c>
      <c r="AD63" s="12" t="str">
        <f t="shared" si="5"/>
        <v/>
      </c>
      <c r="AE63" s="22" t="str">
        <f>UPPER(IF($V63="","",IF(COUNTIF($AE$20:$AE62,$V63)&lt;1,$V63,"")))</f>
        <v/>
      </c>
      <c r="AF63" s="53" t="str">
        <f t="shared" si="6"/>
        <v/>
      </c>
      <c r="AG63" s="157" t="str">
        <f t="shared" si="7"/>
        <v/>
      </c>
      <c r="AH63" s="5"/>
      <c r="AI63" s="158"/>
      <c r="AJ63" s="41" t="str">
        <f t="shared" si="8"/>
        <v/>
      </c>
      <c r="AK63" s="159" t="str">
        <f t="shared" si="9"/>
        <v/>
      </c>
      <c r="AL63" s="325"/>
      <c r="AM63" s="53"/>
    </row>
    <row r="64" spans="1:39" s="154" customFormat="1" ht="13">
      <c r="A64" s="53" t="str">
        <f t="shared" si="3"/>
        <v/>
      </c>
      <c r="B64" s="153" t="str">
        <f t="shared" si="4"/>
        <v/>
      </c>
      <c r="C64" s="155"/>
      <c r="D64" s="53">
        <v>44</v>
      </c>
      <c r="E64" s="53" t="str">
        <f t="shared" si="10"/>
        <v/>
      </c>
      <c r="F64" s="5"/>
      <c r="G64" s="5"/>
      <c r="H64" s="5"/>
      <c r="I64" s="5"/>
      <c r="J64" s="4"/>
      <c r="K64" s="5"/>
      <c r="L64" s="5"/>
      <c r="M64" s="5"/>
      <c r="N64" s="5"/>
      <c r="O64" s="5"/>
      <c r="P64" s="5"/>
      <c r="Q64" s="5"/>
      <c r="R64" s="5"/>
      <c r="S64" s="5"/>
      <c r="T64" s="350"/>
      <c r="U64" s="350"/>
      <c r="V64" s="350"/>
      <c r="W64" s="5"/>
      <c r="X64" s="5"/>
      <c r="Y64" s="370"/>
      <c r="Z64" s="5"/>
      <c r="AA64" s="5"/>
      <c r="AB64" s="5"/>
      <c r="AC64" s="373" t="str">
        <f t="shared" si="11"/>
        <v/>
      </c>
      <c r="AD64" s="12" t="str">
        <f t="shared" si="5"/>
        <v/>
      </c>
      <c r="AE64" s="22" t="str">
        <f>UPPER(IF($V64="","",IF(COUNTIF($AE$20:$AE63,$V64)&lt;1,$V64,"")))</f>
        <v/>
      </c>
      <c r="AF64" s="53" t="str">
        <f t="shared" si="6"/>
        <v/>
      </c>
      <c r="AG64" s="157" t="str">
        <f t="shared" si="7"/>
        <v/>
      </c>
      <c r="AH64" s="5"/>
      <c r="AI64" s="158"/>
      <c r="AJ64" s="41" t="str">
        <f t="shared" si="8"/>
        <v/>
      </c>
      <c r="AK64" s="159" t="str">
        <f t="shared" si="9"/>
        <v/>
      </c>
      <c r="AL64" s="325"/>
      <c r="AM64" s="53"/>
    </row>
    <row r="65" spans="1:39" s="154" customFormat="1">
      <c r="A65" s="53" t="str">
        <f t="shared" si="3"/>
        <v/>
      </c>
      <c r="B65" s="153" t="str">
        <f t="shared" si="4"/>
        <v/>
      </c>
      <c r="C65" s="326"/>
      <c r="D65" s="53">
        <v>45</v>
      </c>
      <c r="E65" s="53" t="str">
        <f t="shared" si="10"/>
        <v/>
      </c>
      <c r="F65" s="5"/>
      <c r="G65" s="5"/>
      <c r="H65" s="5"/>
      <c r="I65" s="5"/>
      <c r="J65" s="4"/>
      <c r="K65" s="5"/>
      <c r="L65" s="5"/>
      <c r="M65" s="5"/>
      <c r="N65" s="5"/>
      <c r="O65" s="5"/>
      <c r="P65" s="5"/>
      <c r="Q65" s="5"/>
      <c r="R65" s="5"/>
      <c r="S65" s="5"/>
      <c r="T65" s="350"/>
      <c r="U65" s="350"/>
      <c r="V65" s="350"/>
      <c r="W65" s="5"/>
      <c r="X65" s="5"/>
      <c r="Y65" s="370"/>
      <c r="Z65" s="5"/>
      <c r="AA65" s="5"/>
      <c r="AB65" s="5"/>
      <c r="AC65" s="373" t="str">
        <f t="shared" si="11"/>
        <v/>
      </c>
      <c r="AD65" s="12" t="str">
        <f t="shared" si="5"/>
        <v/>
      </c>
      <c r="AE65" s="22" t="str">
        <f>UPPER(IF($V65="","",IF(COUNTIF($AE$20:$AE64,$V65)&lt;1,$V65,"")))</f>
        <v/>
      </c>
      <c r="AF65" s="53" t="str">
        <f t="shared" si="6"/>
        <v/>
      </c>
      <c r="AG65" s="157" t="str">
        <f t="shared" si="7"/>
        <v/>
      </c>
      <c r="AH65" s="5"/>
      <c r="AI65" s="158"/>
      <c r="AJ65" s="41" t="str">
        <f t="shared" si="8"/>
        <v/>
      </c>
      <c r="AK65" s="159" t="str">
        <f t="shared" si="9"/>
        <v/>
      </c>
      <c r="AL65" s="325"/>
      <c r="AM65" s="53"/>
    </row>
    <row r="66" spans="1:39" s="154" customFormat="1">
      <c r="A66" s="53" t="str">
        <f t="shared" si="3"/>
        <v/>
      </c>
      <c r="B66" s="153" t="str">
        <f t="shared" si="4"/>
        <v/>
      </c>
      <c r="C66" s="326"/>
      <c r="D66" s="53">
        <v>46</v>
      </c>
      <c r="E66" s="53" t="str">
        <f t="shared" si="10"/>
        <v/>
      </c>
      <c r="F66" s="5"/>
      <c r="G66" s="5"/>
      <c r="H66" s="5"/>
      <c r="I66" s="5"/>
      <c r="J66" s="4"/>
      <c r="K66" s="5"/>
      <c r="L66" s="5"/>
      <c r="M66" s="5"/>
      <c r="N66" s="5"/>
      <c r="O66" s="5"/>
      <c r="P66" s="5"/>
      <c r="Q66" s="5"/>
      <c r="R66" s="5"/>
      <c r="S66" s="5"/>
      <c r="T66" s="350"/>
      <c r="U66" s="350"/>
      <c r="V66" s="350"/>
      <c r="W66" s="5"/>
      <c r="X66" s="5"/>
      <c r="Y66" s="370"/>
      <c r="Z66" s="5"/>
      <c r="AA66" s="5"/>
      <c r="AB66" s="5"/>
      <c r="AC66" s="373" t="str">
        <f t="shared" si="11"/>
        <v/>
      </c>
      <c r="AD66" s="12" t="str">
        <f t="shared" si="5"/>
        <v/>
      </c>
      <c r="AE66" s="22" t="str">
        <f>UPPER(IF($V66="","",IF(COUNTIF($AE$20:$AE65,$V66)&lt;1,$V66,"")))</f>
        <v/>
      </c>
      <c r="AF66" s="53" t="str">
        <f t="shared" si="6"/>
        <v/>
      </c>
      <c r="AG66" s="157" t="str">
        <f t="shared" si="7"/>
        <v/>
      </c>
      <c r="AH66" s="5"/>
      <c r="AI66" s="158"/>
      <c r="AJ66" s="41" t="str">
        <f t="shared" si="8"/>
        <v/>
      </c>
      <c r="AK66" s="159" t="str">
        <f t="shared" si="9"/>
        <v/>
      </c>
      <c r="AL66" s="325"/>
      <c r="AM66" s="53"/>
    </row>
    <row r="67" spans="1:39" s="154" customFormat="1" ht="13">
      <c r="A67" s="53" t="str">
        <f t="shared" si="3"/>
        <v/>
      </c>
      <c r="B67" s="153" t="str">
        <f t="shared" si="4"/>
        <v/>
      </c>
      <c r="C67" s="155"/>
      <c r="D67" s="53">
        <v>47</v>
      </c>
      <c r="E67" s="53" t="str">
        <f t="shared" si="10"/>
        <v/>
      </c>
      <c r="F67" s="5"/>
      <c r="G67" s="5"/>
      <c r="H67" s="5"/>
      <c r="I67" s="5"/>
      <c r="J67" s="4"/>
      <c r="K67" s="5"/>
      <c r="L67" s="5"/>
      <c r="M67" s="5"/>
      <c r="N67" s="5"/>
      <c r="O67" s="5"/>
      <c r="P67" s="5"/>
      <c r="Q67" s="5"/>
      <c r="R67" s="5"/>
      <c r="S67" s="5"/>
      <c r="T67" s="350"/>
      <c r="U67" s="350"/>
      <c r="V67" s="350"/>
      <c r="W67" s="5"/>
      <c r="X67" s="5"/>
      <c r="Y67" s="370"/>
      <c r="Z67" s="5"/>
      <c r="AA67" s="5"/>
      <c r="AB67" s="5"/>
      <c r="AC67" s="373" t="str">
        <f t="shared" si="11"/>
        <v/>
      </c>
      <c r="AD67" s="12" t="str">
        <f t="shared" si="5"/>
        <v/>
      </c>
      <c r="AE67" s="22" t="str">
        <f>UPPER(IF($V67="","",IF(COUNTIF($AE$20:$AE66,$V67)&lt;1,$V67,"")))</f>
        <v/>
      </c>
      <c r="AF67" s="53" t="str">
        <f t="shared" si="6"/>
        <v/>
      </c>
      <c r="AG67" s="157" t="str">
        <f t="shared" si="7"/>
        <v/>
      </c>
      <c r="AH67" s="5"/>
      <c r="AI67" s="158"/>
      <c r="AJ67" s="41" t="str">
        <f t="shared" si="8"/>
        <v/>
      </c>
      <c r="AK67" s="159" t="str">
        <f t="shared" si="9"/>
        <v/>
      </c>
      <c r="AL67" s="325"/>
      <c r="AM67" s="53"/>
    </row>
    <row r="68" spans="1:39" s="154" customFormat="1" ht="13">
      <c r="A68" s="53" t="str">
        <f t="shared" si="3"/>
        <v/>
      </c>
      <c r="B68" s="153" t="str">
        <f t="shared" si="4"/>
        <v/>
      </c>
      <c r="C68" s="324"/>
      <c r="D68" s="53">
        <v>48</v>
      </c>
      <c r="E68" s="53" t="str">
        <f t="shared" si="10"/>
        <v/>
      </c>
      <c r="F68" s="5"/>
      <c r="G68" s="5"/>
      <c r="H68" s="5"/>
      <c r="I68" s="5"/>
      <c r="J68" s="4"/>
      <c r="K68" s="5"/>
      <c r="L68" s="5"/>
      <c r="M68" s="5"/>
      <c r="N68" s="5"/>
      <c r="O68" s="5"/>
      <c r="P68" s="5"/>
      <c r="Q68" s="5"/>
      <c r="R68" s="5"/>
      <c r="S68" s="5"/>
      <c r="T68" s="350"/>
      <c r="U68" s="350"/>
      <c r="V68" s="350"/>
      <c r="W68" s="5"/>
      <c r="X68" s="5"/>
      <c r="Y68" s="370"/>
      <c r="Z68" s="5"/>
      <c r="AA68" s="5"/>
      <c r="AB68" s="5"/>
      <c r="AC68" s="373" t="str">
        <f t="shared" si="11"/>
        <v/>
      </c>
      <c r="AD68" s="12" t="str">
        <f t="shared" si="5"/>
        <v/>
      </c>
      <c r="AE68" s="22" t="str">
        <f>UPPER(IF($V68="","",IF(COUNTIF($AE$20:$AE67,$V68)&lt;1,$V68,"")))</f>
        <v/>
      </c>
      <c r="AF68" s="53"/>
      <c r="AG68" s="157" t="str">
        <f t="shared" si="7"/>
        <v/>
      </c>
      <c r="AH68" s="5"/>
      <c r="AI68" s="158"/>
      <c r="AJ68" s="41" t="str">
        <f t="shared" si="8"/>
        <v/>
      </c>
      <c r="AK68" s="159" t="str">
        <f t="shared" si="9"/>
        <v/>
      </c>
      <c r="AL68" s="325"/>
      <c r="AM68" s="53"/>
    </row>
    <row r="69" spans="1:39" s="154" customFormat="1">
      <c r="A69" s="53" t="str">
        <f t="shared" si="3"/>
        <v/>
      </c>
      <c r="B69" s="153" t="str">
        <f t="shared" si="4"/>
        <v/>
      </c>
      <c r="C69" s="326"/>
      <c r="D69" s="53">
        <v>49</v>
      </c>
      <c r="E69" s="53" t="str">
        <f t="shared" si="10"/>
        <v/>
      </c>
      <c r="F69" s="5"/>
      <c r="G69" s="5"/>
      <c r="H69" s="5"/>
      <c r="I69" s="5"/>
      <c r="J69" s="4"/>
      <c r="K69" s="5"/>
      <c r="L69" s="5"/>
      <c r="M69" s="5"/>
      <c r="N69" s="5"/>
      <c r="O69" s="5"/>
      <c r="P69" s="5"/>
      <c r="Q69" s="5"/>
      <c r="R69" s="5"/>
      <c r="S69" s="5"/>
      <c r="T69" s="350"/>
      <c r="U69" s="350"/>
      <c r="V69" s="350"/>
      <c r="W69" s="5"/>
      <c r="X69" s="5"/>
      <c r="Y69" s="370"/>
      <c r="Z69" s="5"/>
      <c r="AA69" s="5"/>
      <c r="AB69" s="5"/>
      <c r="AC69" s="373" t="str">
        <f t="shared" si="11"/>
        <v/>
      </c>
      <c r="AD69" s="12" t="str">
        <f t="shared" si="5"/>
        <v/>
      </c>
      <c r="AE69" s="22" t="str">
        <f>UPPER(IF($V69="","",IF(COUNTIF($AE$20:$AE68,$V69)&lt;1,$V69,"")))</f>
        <v/>
      </c>
      <c r="AF69" s="53" t="str">
        <f t="shared" ref="AF69:AF100" si="12">IF(V69="","",IF(COUNTIF(V$21:V$121,$V69)&lt;4,"每隊最少4人",IF(COUNTIF(V$21:V$121,V69)&gt;6,"每隊最多6人",COUNTIF(V$21:V$121,V69))))</f>
        <v/>
      </c>
      <c r="AG69" s="157" t="str">
        <f t="shared" si="7"/>
        <v/>
      </c>
      <c r="AH69" s="5"/>
      <c r="AI69" s="158"/>
      <c r="AJ69" s="41" t="str">
        <f t="shared" si="8"/>
        <v/>
      </c>
      <c r="AK69" s="159" t="str">
        <f t="shared" si="9"/>
        <v/>
      </c>
      <c r="AL69" s="325"/>
      <c r="AM69" s="53"/>
    </row>
    <row r="70" spans="1:39" s="154" customFormat="1" ht="13">
      <c r="A70" s="53" t="str">
        <f t="shared" si="3"/>
        <v/>
      </c>
      <c r="B70" s="153" t="str">
        <f t="shared" si="4"/>
        <v/>
      </c>
      <c r="D70" s="53">
        <v>50</v>
      </c>
      <c r="E70" s="53" t="str">
        <f t="shared" si="10"/>
        <v/>
      </c>
      <c r="F70" s="5"/>
      <c r="G70" s="5"/>
      <c r="H70" s="5"/>
      <c r="I70" s="5"/>
      <c r="J70" s="4"/>
      <c r="K70" s="5"/>
      <c r="L70" s="5"/>
      <c r="M70" s="5"/>
      <c r="N70" s="5"/>
      <c r="O70" s="5"/>
      <c r="P70" s="5"/>
      <c r="Q70" s="5"/>
      <c r="R70" s="5"/>
      <c r="S70" s="5"/>
      <c r="T70" s="350"/>
      <c r="U70" s="350"/>
      <c r="V70" s="350"/>
      <c r="W70" s="5"/>
      <c r="X70" s="5"/>
      <c r="Y70" s="370"/>
      <c r="Z70" s="5"/>
      <c r="AA70" s="5"/>
      <c r="AB70" s="5"/>
      <c r="AC70" s="373" t="str">
        <f t="shared" si="11"/>
        <v/>
      </c>
      <c r="AD70" s="12" t="str">
        <f t="shared" si="5"/>
        <v/>
      </c>
      <c r="AE70" s="22" t="str">
        <f>UPPER(IF($V70="","",IF(COUNTIF($AE$20:$AE69,$V70)&lt;1,$V70,"")))</f>
        <v/>
      </c>
      <c r="AF70" s="53" t="str">
        <f t="shared" si="12"/>
        <v/>
      </c>
      <c r="AG70" s="157" t="str">
        <f t="shared" si="7"/>
        <v/>
      </c>
      <c r="AH70" s="5"/>
      <c r="AI70" s="158"/>
      <c r="AJ70" s="41" t="str">
        <f t="shared" si="8"/>
        <v/>
      </c>
      <c r="AK70" s="159" t="str">
        <f t="shared" si="9"/>
        <v/>
      </c>
      <c r="AL70" s="325"/>
      <c r="AM70" s="53"/>
    </row>
    <row r="71" spans="1:39" s="154" customFormat="1" ht="13">
      <c r="A71" s="53" t="str">
        <f t="shared" si="3"/>
        <v/>
      </c>
      <c r="B71" s="153" t="str">
        <f t="shared" si="4"/>
        <v/>
      </c>
      <c r="C71" s="324"/>
      <c r="D71" s="53">
        <v>51</v>
      </c>
      <c r="E71" s="53" t="str">
        <f t="shared" si="10"/>
        <v/>
      </c>
      <c r="F71" s="5"/>
      <c r="G71" s="5"/>
      <c r="H71" s="5"/>
      <c r="I71" s="5"/>
      <c r="J71" s="4"/>
      <c r="K71" s="5"/>
      <c r="L71" s="5"/>
      <c r="M71" s="5"/>
      <c r="N71" s="5"/>
      <c r="O71" s="5"/>
      <c r="P71" s="5"/>
      <c r="Q71" s="5"/>
      <c r="R71" s="5"/>
      <c r="S71" s="5"/>
      <c r="T71" s="350"/>
      <c r="U71" s="350"/>
      <c r="V71" s="350"/>
      <c r="W71" s="5"/>
      <c r="X71" s="5"/>
      <c r="Y71" s="370"/>
      <c r="Z71" s="5"/>
      <c r="AA71" s="5"/>
      <c r="AB71" s="5"/>
      <c r="AC71" s="373" t="str">
        <f t="shared" si="11"/>
        <v/>
      </c>
      <c r="AD71" s="12" t="str">
        <f t="shared" si="5"/>
        <v/>
      </c>
      <c r="AE71" s="22" t="str">
        <f>UPPER(IF($V71="","",IF(COUNTIF($AE$20:$AE70,$V71)&lt;1,$V71,"")))</f>
        <v/>
      </c>
      <c r="AF71" s="53" t="str">
        <f t="shared" si="12"/>
        <v/>
      </c>
      <c r="AG71" s="157" t="str">
        <f t="shared" si="7"/>
        <v/>
      </c>
      <c r="AH71" s="5"/>
      <c r="AI71" s="158"/>
      <c r="AJ71" s="41" t="str">
        <f t="shared" si="8"/>
        <v/>
      </c>
      <c r="AK71" s="159" t="str">
        <f t="shared" si="9"/>
        <v/>
      </c>
      <c r="AL71" s="325"/>
      <c r="AM71" s="53"/>
    </row>
    <row r="72" spans="1:39" s="154" customFormat="1" ht="13">
      <c r="A72" s="53" t="str">
        <f t="shared" si="3"/>
        <v/>
      </c>
      <c r="B72" s="153" t="str">
        <f t="shared" si="4"/>
        <v/>
      </c>
      <c r="C72" s="324"/>
      <c r="D72" s="53">
        <v>52</v>
      </c>
      <c r="E72" s="53" t="str">
        <f t="shared" si="10"/>
        <v/>
      </c>
      <c r="F72" s="5"/>
      <c r="G72" s="5"/>
      <c r="H72" s="5"/>
      <c r="I72" s="5"/>
      <c r="J72" s="4"/>
      <c r="K72" s="5"/>
      <c r="L72" s="5"/>
      <c r="M72" s="5"/>
      <c r="N72" s="5"/>
      <c r="O72" s="5"/>
      <c r="P72" s="5"/>
      <c r="Q72" s="5"/>
      <c r="R72" s="5"/>
      <c r="S72" s="5"/>
      <c r="T72" s="350"/>
      <c r="U72" s="350"/>
      <c r="V72" s="350"/>
      <c r="W72" s="5"/>
      <c r="X72" s="5"/>
      <c r="Y72" s="370"/>
      <c r="Z72" s="5"/>
      <c r="AA72" s="5"/>
      <c r="AB72" s="5"/>
      <c r="AC72" s="373" t="str">
        <f t="shared" si="11"/>
        <v/>
      </c>
      <c r="AD72" s="12" t="str">
        <f t="shared" si="5"/>
        <v/>
      </c>
      <c r="AE72" s="22" t="str">
        <f>UPPER(IF($V72="","",IF(COUNTIF($AE$20:$AE71,$V72)&lt;1,$V72,"")))</f>
        <v/>
      </c>
      <c r="AF72" s="53" t="str">
        <f t="shared" si="12"/>
        <v/>
      </c>
      <c r="AG72" s="157" t="str">
        <f t="shared" si="7"/>
        <v/>
      </c>
      <c r="AH72" s="5"/>
      <c r="AI72" s="158"/>
      <c r="AJ72" s="41" t="str">
        <f t="shared" si="8"/>
        <v/>
      </c>
      <c r="AK72" s="159" t="str">
        <f t="shared" si="9"/>
        <v/>
      </c>
      <c r="AL72" s="325"/>
      <c r="AM72" s="53"/>
    </row>
    <row r="73" spans="1:39" s="154" customFormat="1">
      <c r="A73" s="53" t="str">
        <f t="shared" si="3"/>
        <v/>
      </c>
      <c r="B73" s="153" t="str">
        <f t="shared" si="4"/>
        <v/>
      </c>
      <c r="C73" s="326"/>
      <c r="D73" s="53">
        <v>53</v>
      </c>
      <c r="E73" s="53" t="str">
        <f t="shared" si="10"/>
        <v/>
      </c>
      <c r="F73" s="5"/>
      <c r="G73" s="5"/>
      <c r="H73" s="5"/>
      <c r="I73" s="5"/>
      <c r="J73" s="4"/>
      <c r="K73" s="5"/>
      <c r="L73" s="5"/>
      <c r="M73" s="5"/>
      <c r="N73" s="5"/>
      <c r="O73" s="5"/>
      <c r="P73" s="5"/>
      <c r="Q73" s="5"/>
      <c r="R73" s="5"/>
      <c r="S73" s="5"/>
      <c r="T73" s="350"/>
      <c r="U73" s="350"/>
      <c r="V73" s="350"/>
      <c r="W73" s="5"/>
      <c r="X73" s="5"/>
      <c r="Y73" s="370"/>
      <c r="Z73" s="5"/>
      <c r="AA73" s="5"/>
      <c r="AB73" s="5"/>
      <c r="AC73" s="373" t="str">
        <f t="shared" si="11"/>
        <v/>
      </c>
      <c r="AD73" s="12" t="str">
        <f t="shared" si="5"/>
        <v/>
      </c>
      <c r="AE73" s="22" t="str">
        <f>UPPER(IF($V73="","",IF(COUNTIF($AE$20:$AE72,$V73)&lt;1,$V73,"")))</f>
        <v/>
      </c>
      <c r="AF73" s="53" t="str">
        <f t="shared" si="12"/>
        <v/>
      </c>
      <c r="AG73" s="157" t="str">
        <f t="shared" si="7"/>
        <v/>
      </c>
      <c r="AH73" s="5"/>
      <c r="AI73" s="158"/>
      <c r="AJ73" s="41" t="str">
        <f t="shared" si="8"/>
        <v/>
      </c>
      <c r="AK73" s="159" t="str">
        <f t="shared" si="9"/>
        <v/>
      </c>
      <c r="AL73" s="325"/>
      <c r="AM73" s="53"/>
    </row>
    <row r="74" spans="1:39" s="154" customFormat="1">
      <c r="A74" s="53" t="str">
        <f t="shared" si="3"/>
        <v/>
      </c>
      <c r="B74" s="153" t="str">
        <f t="shared" si="4"/>
        <v/>
      </c>
      <c r="C74" s="326"/>
      <c r="D74" s="53">
        <v>54</v>
      </c>
      <c r="E74" s="53" t="str">
        <f t="shared" si="10"/>
        <v/>
      </c>
      <c r="F74" s="5"/>
      <c r="G74" s="5"/>
      <c r="H74" s="5"/>
      <c r="I74" s="5"/>
      <c r="J74" s="4"/>
      <c r="K74" s="5"/>
      <c r="L74" s="5"/>
      <c r="M74" s="5"/>
      <c r="N74" s="5"/>
      <c r="O74" s="5"/>
      <c r="P74" s="5"/>
      <c r="Q74" s="5"/>
      <c r="R74" s="5"/>
      <c r="S74" s="5"/>
      <c r="T74" s="350"/>
      <c r="U74" s="350"/>
      <c r="V74" s="350"/>
      <c r="W74" s="5"/>
      <c r="X74" s="5"/>
      <c r="Y74" s="370"/>
      <c r="Z74" s="5"/>
      <c r="AA74" s="5"/>
      <c r="AB74" s="5"/>
      <c r="AC74" s="373" t="str">
        <f t="shared" si="11"/>
        <v/>
      </c>
      <c r="AD74" s="12" t="str">
        <f t="shared" si="5"/>
        <v/>
      </c>
      <c r="AE74" s="22" t="str">
        <f>UPPER(IF($V74="","",IF(COUNTIF($AE$20:$AE73,$V74)&lt;1,$V74,"")))</f>
        <v/>
      </c>
      <c r="AF74" s="53" t="str">
        <f t="shared" si="12"/>
        <v/>
      </c>
      <c r="AG74" s="157" t="str">
        <f t="shared" si="7"/>
        <v/>
      </c>
      <c r="AH74" s="5"/>
      <c r="AI74" s="158"/>
      <c r="AJ74" s="41" t="str">
        <f t="shared" si="8"/>
        <v/>
      </c>
      <c r="AK74" s="159" t="str">
        <f t="shared" si="9"/>
        <v/>
      </c>
      <c r="AL74" s="325"/>
      <c r="AM74" s="53"/>
    </row>
    <row r="75" spans="1:39" s="154" customFormat="1">
      <c r="A75" s="53" t="str">
        <f t="shared" si="3"/>
        <v/>
      </c>
      <c r="B75" s="153" t="str">
        <f t="shared" si="4"/>
        <v/>
      </c>
      <c r="C75" s="326"/>
      <c r="D75" s="53">
        <v>55</v>
      </c>
      <c r="E75" s="53" t="str">
        <f t="shared" si="10"/>
        <v/>
      </c>
      <c r="F75" s="5"/>
      <c r="G75" s="5"/>
      <c r="H75" s="5"/>
      <c r="I75" s="5"/>
      <c r="J75" s="4"/>
      <c r="K75" s="5"/>
      <c r="L75" s="5"/>
      <c r="M75" s="5"/>
      <c r="N75" s="5"/>
      <c r="O75" s="5"/>
      <c r="P75" s="5"/>
      <c r="Q75" s="5"/>
      <c r="R75" s="5"/>
      <c r="S75" s="5"/>
      <c r="T75" s="350"/>
      <c r="U75" s="350"/>
      <c r="V75" s="350"/>
      <c r="W75" s="5"/>
      <c r="X75" s="5"/>
      <c r="Y75" s="370"/>
      <c r="Z75" s="5"/>
      <c r="AA75" s="5"/>
      <c r="AB75" s="5"/>
      <c r="AC75" s="373" t="str">
        <f t="shared" si="11"/>
        <v/>
      </c>
      <c r="AD75" s="12" t="str">
        <f t="shared" si="5"/>
        <v/>
      </c>
      <c r="AE75" s="22" t="str">
        <f>UPPER(IF($V75="","",IF(COUNTIF($AE$20:$AE74,$V75)&lt;1,$V75,"")))</f>
        <v/>
      </c>
      <c r="AF75" s="53" t="str">
        <f t="shared" si="12"/>
        <v/>
      </c>
      <c r="AG75" s="157" t="str">
        <f t="shared" si="7"/>
        <v/>
      </c>
      <c r="AH75" s="5"/>
      <c r="AI75" s="158"/>
      <c r="AJ75" s="41" t="str">
        <f t="shared" si="8"/>
        <v/>
      </c>
      <c r="AK75" s="159" t="str">
        <f t="shared" si="9"/>
        <v/>
      </c>
      <c r="AL75" s="325"/>
      <c r="AM75" s="53"/>
    </row>
    <row r="76" spans="1:39" s="154" customFormat="1" ht="13">
      <c r="A76" s="53" t="str">
        <f t="shared" si="3"/>
        <v/>
      </c>
      <c r="B76" s="153" t="str">
        <f t="shared" si="4"/>
        <v/>
      </c>
      <c r="C76" s="324"/>
      <c r="D76" s="53">
        <v>56</v>
      </c>
      <c r="E76" s="53" t="str">
        <f t="shared" si="10"/>
        <v/>
      </c>
      <c r="F76" s="5"/>
      <c r="G76" s="5"/>
      <c r="H76" s="5"/>
      <c r="I76" s="5"/>
      <c r="J76" s="4"/>
      <c r="K76" s="5"/>
      <c r="L76" s="5"/>
      <c r="M76" s="5"/>
      <c r="N76" s="5"/>
      <c r="O76" s="5"/>
      <c r="P76" s="5"/>
      <c r="Q76" s="5"/>
      <c r="R76" s="5"/>
      <c r="S76" s="5"/>
      <c r="T76" s="350"/>
      <c r="U76" s="350"/>
      <c r="V76" s="350"/>
      <c r="W76" s="5"/>
      <c r="X76" s="5"/>
      <c r="Y76" s="370"/>
      <c r="Z76" s="5"/>
      <c r="AA76" s="5"/>
      <c r="AB76" s="5"/>
      <c r="AC76" s="373" t="str">
        <f t="shared" si="11"/>
        <v/>
      </c>
      <c r="AD76" s="12" t="str">
        <f t="shared" si="5"/>
        <v/>
      </c>
      <c r="AE76" s="22" t="str">
        <f>UPPER(IF($V76="","",IF(COUNTIF($AE$20:$AE75,$V76)&lt;1,$V76,"")))</f>
        <v/>
      </c>
      <c r="AF76" s="53" t="str">
        <f t="shared" si="12"/>
        <v/>
      </c>
      <c r="AG76" s="157" t="str">
        <f t="shared" si="7"/>
        <v/>
      </c>
      <c r="AH76" s="5"/>
      <c r="AI76" s="158"/>
      <c r="AJ76" s="41" t="str">
        <f t="shared" si="8"/>
        <v/>
      </c>
      <c r="AK76" s="159" t="str">
        <f t="shared" si="9"/>
        <v/>
      </c>
      <c r="AL76" s="325"/>
      <c r="AM76" s="53"/>
    </row>
    <row r="77" spans="1:39" s="154" customFormat="1">
      <c r="A77" s="53" t="str">
        <f t="shared" si="3"/>
        <v/>
      </c>
      <c r="B77" s="153" t="str">
        <f t="shared" si="4"/>
        <v/>
      </c>
      <c r="C77" s="326"/>
      <c r="D77" s="53">
        <v>57</v>
      </c>
      <c r="E77" s="53" t="str">
        <f t="shared" si="10"/>
        <v/>
      </c>
      <c r="F77" s="5"/>
      <c r="G77" s="5"/>
      <c r="H77" s="5"/>
      <c r="I77" s="5"/>
      <c r="J77" s="4"/>
      <c r="K77" s="5"/>
      <c r="L77" s="5"/>
      <c r="M77" s="5"/>
      <c r="N77" s="5"/>
      <c r="O77" s="5"/>
      <c r="P77" s="5"/>
      <c r="Q77" s="5"/>
      <c r="R77" s="5"/>
      <c r="S77" s="5"/>
      <c r="T77" s="350"/>
      <c r="U77" s="350"/>
      <c r="V77" s="350"/>
      <c r="W77" s="5"/>
      <c r="X77" s="5"/>
      <c r="Y77" s="370"/>
      <c r="Z77" s="5"/>
      <c r="AA77" s="5"/>
      <c r="AB77" s="5"/>
      <c r="AC77" s="373" t="str">
        <f t="shared" si="11"/>
        <v/>
      </c>
      <c r="AD77" s="12" t="str">
        <f t="shared" si="5"/>
        <v/>
      </c>
      <c r="AE77" s="22" t="str">
        <f>UPPER(IF($V77="","",IF(COUNTIF($AE$20:$AE76,$V77)&lt;1,$V77,"")))</f>
        <v/>
      </c>
      <c r="AF77" s="53" t="str">
        <f t="shared" si="12"/>
        <v/>
      </c>
      <c r="AG77" s="157" t="str">
        <f t="shared" si="7"/>
        <v/>
      </c>
      <c r="AH77" s="5"/>
      <c r="AI77" s="158"/>
      <c r="AJ77" s="41" t="str">
        <f t="shared" si="8"/>
        <v/>
      </c>
      <c r="AK77" s="159" t="str">
        <f t="shared" si="9"/>
        <v/>
      </c>
      <c r="AL77" s="325"/>
      <c r="AM77" s="53"/>
    </row>
    <row r="78" spans="1:39" s="154" customFormat="1" ht="13">
      <c r="A78" s="53" t="str">
        <f t="shared" si="3"/>
        <v/>
      </c>
      <c r="B78" s="153" t="str">
        <f t="shared" si="4"/>
        <v/>
      </c>
      <c r="C78" s="155"/>
      <c r="D78" s="53">
        <v>58</v>
      </c>
      <c r="E78" s="53" t="str">
        <f t="shared" si="10"/>
        <v/>
      </c>
      <c r="F78" s="5"/>
      <c r="G78" s="5"/>
      <c r="H78" s="5"/>
      <c r="I78" s="5"/>
      <c r="J78" s="4"/>
      <c r="K78" s="5"/>
      <c r="L78" s="5"/>
      <c r="M78" s="5"/>
      <c r="N78" s="5"/>
      <c r="O78" s="5"/>
      <c r="P78" s="5"/>
      <c r="Q78" s="5"/>
      <c r="R78" s="5"/>
      <c r="S78" s="5"/>
      <c r="T78" s="350"/>
      <c r="U78" s="350"/>
      <c r="V78" s="350"/>
      <c r="W78" s="5"/>
      <c r="X78" s="5"/>
      <c r="Y78" s="370"/>
      <c r="Z78" s="5"/>
      <c r="AA78" s="5"/>
      <c r="AB78" s="5"/>
      <c r="AC78" s="373" t="str">
        <f t="shared" si="11"/>
        <v/>
      </c>
      <c r="AD78" s="12" t="str">
        <f t="shared" si="5"/>
        <v/>
      </c>
      <c r="AE78" s="22" t="str">
        <f>UPPER(IF($V78="","",IF(COUNTIF($AE$20:$AE77,$V78)&lt;1,$V78,"")))</f>
        <v/>
      </c>
      <c r="AF78" s="53" t="str">
        <f t="shared" si="12"/>
        <v/>
      </c>
      <c r="AG78" s="157" t="str">
        <f t="shared" si="7"/>
        <v/>
      </c>
      <c r="AH78" s="5"/>
      <c r="AI78" s="158"/>
      <c r="AJ78" s="41" t="str">
        <f t="shared" si="8"/>
        <v/>
      </c>
      <c r="AK78" s="159" t="str">
        <f t="shared" si="9"/>
        <v/>
      </c>
      <c r="AL78" s="325"/>
      <c r="AM78" s="53"/>
    </row>
    <row r="79" spans="1:39" s="154" customFormat="1">
      <c r="A79" s="53" t="str">
        <f t="shared" si="3"/>
        <v/>
      </c>
      <c r="B79" s="153" t="str">
        <f t="shared" si="4"/>
        <v/>
      </c>
      <c r="C79" s="326"/>
      <c r="D79" s="53">
        <v>59</v>
      </c>
      <c r="E79" s="53" t="str">
        <f t="shared" si="10"/>
        <v/>
      </c>
      <c r="F79" s="5"/>
      <c r="G79" s="5"/>
      <c r="H79" s="5"/>
      <c r="I79" s="5"/>
      <c r="J79" s="4"/>
      <c r="K79" s="5"/>
      <c r="L79" s="5"/>
      <c r="M79" s="5"/>
      <c r="N79" s="5"/>
      <c r="O79" s="5"/>
      <c r="P79" s="5"/>
      <c r="Q79" s="5"/>
      <c r="R79" s="5"/>
      <c r="S79" s="5"/>
      <c r="T79" s="350"/>
      <c r="U79" s="350"/>
      <c r="V79" s="350"/>
      <c r="W79" s="5"/>
      <c r="X79" s="5"/>
      <c r="Y79" s="370"/>
      <c r="Z79" s="5"/>
      <c r="AA79" s="5"/>
      <c r="AB79" s="5"/>
      <c r="AC79" s="373" t="str">
        <f t="shared" si="11"/>
        <v/>
      </c>
      <c r="AD79" s="12" t="str">
        <f t="shared" si="5"/>
        <v/>
      </c>
      <c r="AE79" s="22" t="str">
        <f>UPPER(IF($V79="","",IF(COUNTIF($AE$20:$AE78,$V79)&lt;1,$V79,"")))</f>
        <v/>
      </c>
      <c r="AF79" s="53" t="str">
        <f t="shared" si="12"/>
        <v/>
      </c>
      <c r="AG79" s="157" t="str">
        <f t="shared" si="7"/>
        <v/>
      </c>
      <c r="AH79" s="5"/>
      <c r="AI79" s="158"/>
      <c r="AJ79" s="41" t="str">
        <f t="shared" si="8"/>
        <v/>
      </c>
      <c r="AK79" s="159" t="str">
        <f t="shared" si="9"/>
        <v/>
      </c>
      <c r="AL79" s="325"/>
      <c r="AM79" s="53"/>
    </row>
    <row r="80" spans="1:39" s="154" customFormat="1">
      <c r="A80" s="53" t="str">
        <f t="shared" si="3"/>
        <v/>
      </c>
      <c r="B80" s="153" t="str">
        <f t="shared" si="4"/>
        <v/>
      </c>
      <c r="C80" s="326"/>
      <c r="D80" s="53">
        <v>60</v>
      </c>
      <c r="E80" s="53" t="str">
        <f t="shared" si="10"/>
        <v/>
      </c>
      <c r="F80" s="5"/>
      <c r="G80" s="5"/>
      <c r="H80" s="5"/>
      <c r="I80" s="5"/>
      <c r="J80" s="4"/>
      <c r="K80" s="5"/>
      <c r="L80" s="5"/>
      <c r="M80" s="5"/>
      <c r="N80" s="5"/>
      <c r="O80" s="5"/>
      <c r="P80" s="5"/>
      <c r="Q80" s="5"/>
      <c r="R80" s="5"/>
      <c r="S80" s="5"/>
      <c r="T80" s="350"/>
      <c r="U80" s="350"/>
      <c r="V80" s="350"/>
      <c r="W80" s="5"/>
      <c r="X80" s="5"/>
      <c r="Y80" s="370"/>
      <c r="Z80" s="5"/>
      <c r="AA80" s="5"/>
      <c r="AB80" s="5"/>
      <c r="AC80" s="373" t="str">
        <f t="shared" si="11"/>
        <v/>
      </c>
      <c r="AD80" s="12" t="str">
        <f t="shared" si="5"/>
        <v/>
      </c>
      <c r="AE80" s="22" t="str">
        <f>UPPER(IF($V80="","",IF(COUNTIF($AE$20:$AE79,$V80)&lt;1,$V80,"")))</f>
        <v/>
      </c>
      <c r="AF80" s="53" t="str">
        <f t="shared" si="12"/>
        <v/>
      </c>
      <c r="AG80" s="157" t="str">
        <f t="shared" si="7"/>
        <v/>
      </c>
      <c r="AH80" s="5"/>
      <c r="AI80" s="158"/>
      <c r="AJ80" s="41" t="str">
        <f t="shared" si="8"/>
        <v/>
      </c>
      <c r="AK80" s="159" t="str">
        <f t="shared" si="9"/>
        <v/>
      </c>
      <c r="AL80" s="325"/>
      <c r="AM80" s="53"/>
    </row>
    <row r="81" spans="1:39" s="154" customFormat="1">
      <c r="A81" s="53" t="str">
        <f t="shared" si="3"/>
        <v/>
      </c>
      <c r="B81" s="153" t="str">
        <f t="shared" si="4"/>
        <v/>
      </c>
      <c r="C81" s="326"/>
      <c r="D81" s="53">
        <v>61</v>
      </c>
      <c r="E81" s="53" t="str">
        <f t="shared" si="10"/>
        <v/>
      </c>
      <c r="F81" s="5"/>
      <c r="G81" s="5"/>
      <c r="H81" s="5"/>
      <c r="I81" s="5"/>
      <c r="J81" s="4"/>
      <c r="K81" s="5"/>
      <c r="L81" s="5"/>
      <c r="M81" s="5"/>
      <c r="N81" s="5"/>
      <c r="O81" s="5"/>
      <c r="P81" s="5"/>
      <c r="Q81" s="5"/>
      <c r="R81" s="5"/>
      <c r="S81" s="5"/>
      <c r="T81" s="350"/>
      <c r="U81" s="350"/>
      <c r="V81" s="350"/>
      <c r="W81" s="5"/>
      <c r="X81" s="5"/>
      <c r="Y81" s="370"/>
      <c r="Z81" s="5"/>
      <c r="AA81" s="5"/>
      <c r="AB81" s="5"/>
      <c r="AC81" s="373" t="str">
        <f t="shared" si="11"/>
        <v/>
      </c>
      <c r="AD81" s="12" t="str">
        <f t="shared" si="5"/>
        <v/>
      </c>
      <c r="AE81" s="22" t="str">
        <f>UPPER(IF($V81="","",IF(COUNTIF($AE$20:$AE80,$V81)&lt;1,$V81,"")))</f>
        <v/>
      </c>
      <c r="AF81" s="53" t="str">
        <f t="shared" si="12"/>
        <v/>
      </c>
      <c r="AG81" s="157" t="str">
        <f t="shared" si="7"/>
        <v/>
      </c>
      <c r="AH81" s="5"/>
      <c r="AI81" s="158"/>
      <c r="AJ81" s="41" t="str">
        <f t="shared" si="8"/>
        <v/>
      </c>
      <c r="AK81" s="159" t="str">
        <f t="shared" si="9"/>
        <v/>
      </c>
      <c r="AL81" s="325"/>
      <c r="AM81" s="53"/>
    </row>
    <row r="82" spans="1:39" s="337" customFormat="1">
      <c r="A82" s="327" t="str">
        <f t="shared" si="3"/>
        <v/>
      </c>
      <c r="B82" s="328" t="str">
        <f t="shared" si="4"/>
        <v/>
      </c>
      <c r="C82" s="329"/>
      <c r="D82" s="327">
        <v>62</v>
      </c>
      <c r="E82" s="53" t="str">
        <f t="shared" si="10"/>
        <v/>
      </c>
      <c r="F82" s="330"/>
      <c r="G82" s="330"/>
      <c r="H82" s="330"/>
      <c r="I82" s="330"/>
      <c r="J82" s="36"/>
      <c r="K82" s="330"/>
      <c r="L82" s="330"/>
      <c r="M82" s="330"/>
      <c r="N82" s="330"/>
      <c r="O82" s="330"/>
      <c r="P82" s="330"/>
      <c r="Q82" s="330"/>
      <c r="R82" s="330"/>
      <c r="S82" s="330"/>
      <c r="T82" s="350"/>
      <c r="U82" s="350"/>
      <c r="V82" s="350"/>
      <c r="W82" s="330"/>
      <c r="X82" s="330"/>
      <c r="Y82" s="371"/>
      <c r="Z82" s="330"/>
      <c r="AA82" s="330"/>
      <c r="AB82" s="330"/>
      <c r="AC82" s="373" t="str">
        <f t="shared" si="11"/>
        <v/>
      </c>
      <c r="AD82" s="331" t="str">
        <f t="shared" si="5"/>
        <v/>
      </c>
      <c r="AE82" s="332" t="str">
        <f>UPPER(IF($V82="","",IF(COUNTIF($AE$20:$AE81,$V82)&lt;1,$V82,"")))</f>
        <v/>
      </c>
      <c r="AF82" s="327" t="str">
        <f t="shared" si="12"/>
        <v/>
      </c>
      <c r="AG82" s="157" t="str">
        <f t="shared" si="7"/>
        <v/>
      </c>
      <c r="AH82" s="330"/>
      <c r="AI82" s="333"/>
      <c r="AJ82" s="334" t="str">
        <f t="shared" si="8"/>
        <v/>
      </c>
      <c r="AK82" s="335" t="str">
        <f t="shared" si="9"/>
        <v/>
      </c>
      <c r="AL82" s="336"/>
      <c r="AM82" s="327"/>
    </row>
    <row r="83" spans="1:39" s="154" customFormat="1">
      <c r="A83" s="53" t="str">
        <f t="shared" si="3"/>
        <v/>
      </c>
      <c r="B83" s="153" t="str">
        <f t="shared" si="4"/>
        <v/>
      </c>
      <c r="C83" s="326"/>
      <c r="D83" s="53">
        <v>63</v>
      </c>
      <c r="E83" s="53" t="str">
        <f t="shared" si="10"/>
        <v/>
      </c>
      <c r="F83" s="5"/>
      <c r="G83" s="5"/>
      <c r="H83" s="5"/>
      <c r="I83" s="5"/>
      <c r="J83" s="4"/>
      <c r="K83" s="5"/>
      <c r="L83" s="5"/>
      <c r="M83" s="5"/>
      <c r="N83" s="5"/>
      <c r="O83" s="5"/>
      <c r="P83" s="5"/>
      <c r="Q83" s="5"/>
      <c r="R83" s="5"/>
      <c r="S83" s="5"/>
      <c r="T83" s="350"/>
      <c r="U83" s="350"/>
      <c r="V83" s="350"/>
      <c r="W83" s="5"/>
      <c r="X83" s="5"/>
      <c r="Y83" s="370"/>
      <c r="Z83" s="5"/>
      <c r="AA83" s="5"/>
      <c r="AB83" s="5"/>
      <c r="AC83" s="373" t="str">
        <f t="shared" si="11"/>
        <v/>
      </c>
      <c r="AD83" s="12" t="str">
        <f t="shared" si="5"/>
        <v/>
      </c>
      <c r="AE83" s="22" t="str">
        <f>UPPER(IF($V83="","",IF(COUNTIF($AE$20:$AE82,$V83)&lt;1,$V83,"")))</f>
        <v/>
      </c>
      <c r="AF83" s="53" t="str">
        <f t="shared" si="12"/>
        <v/>
      </c>
      <c r="AG83" s="157" t="str">
        <f t="shared" si="7"/>
        <v/>
      </c>
      <c r="AH83" s="5"/>
      <c r="AI83" s="158"/>
      <c r="AJ83" s="41" t="str">
        <f t="shared" si="8"/>
        <v/>
      </c>
      <c r="AK83" s="159" t="str">
        <f t="shared" si="9"/>
        <v/>
      </c>
      <c r="AL83" s="325"/>
      <c r="AM83" s="53"/>
    </row>
    <row r="84" spans="1:39" s="154" customFormat="1" ht="13">
      <c r="A84" s="53" t="str">
        <f t="shared" si="3"/>
        <v/>
      </c>
      <c r="B84" s="153" t="str">
        <f t="shared" si="4"/>
        <v/>
      </c>
      <c r="C84" s="324"/>
      <c r="D84" s="53">
        <v>64</v>
      </c>
      <c r="E84" s="53" t="str">
        <f t="shared" si="10"/>
        <v/>
      </c>
      <c r="F84" s="5"/>
      <c r="G84" s="5"/>
      <c r="H84" s="5"/>
      <c r="I84" s="5"/>
      <c r="J84" s="4"/>
      <c r="K84" s="5"/>
      <c r="L84" s="5"/>
      <c r="M84" s="5"/>
      <c r="N84" s="5"/>
      <c r="O84" s="5"/>
      <c r="P84" s="5"/>
      <c r="Q84" s="5"/>
      <c r="R84" s="5"/>
      <c r="S84" s="5"/>
      <c r="T84" s="350"/>
      <c r="U84" s="350"/>
      <c r="V84" s="350"/>
      <c r="W84" s="5"/>
      <c r="X84" s="5"/>
      <c r="Y84" s="370"/>
      <c r="Z84" s="5"/>
      <c r="AA84" s="5"/>
      <c r="AB84" s="5"/>
      <c r="AC84" s="373" t="str">
        <f t="shared" si="11"/>
        <v/>
      </c>
      <c r="AD84" s="12" t="str">
        <f t="shared" si="5"/>
        <v/>
      </c>
      <c r="AE84" s="22" t="str">
        <f>UPPER(IF($V84="","",IF(COUNTIF($AE$20:$AE83,$V84)&lt;1,$V84,"")))</f>
        <v/>
      </c>
      <c r="AF84" s="53" t="str">
        <f t="shared" si="12"/>
        <v/>
      </c>
      <c r="AG84" s="157" t="str">
        <f t="shared" si="7"/>
        <v/>
      </c>
      <c r="AH84" s="5"/>
      <c r="AI84" s="158"/>
      <c r="AJ84" s="41" t="str">
        <f t="shared" si="8"/>
        <v/>
      </c>
      <c r="AK84" s="159" t="str">
        <f t="shared" si="9"/>
        <v/>
      </c>
      <c r="AL84" s="325"/>
      <c r="AM84" s="53"/>
    </row>
    <row r="85" spans="1:39" s="154" customFormat="1" ht="13">
      <c r="A85" s="53" t="str">
        <f t="shared" ref="A85:A120" si="13">E85</f>
        <v/>
      </c>
      <c r="B85" s="153" t="str">
        <f t="shared" ref="B85:B120" si="14">IF(G85="","",IF(C85="","X",A85&amp;TEXT(C85,"000")))</f>
        <v/>
      </c>
      <c r="C85" s="324"/>
      <c r="D85" s="53">
        <v>65</v>
      </c>
      <c r="E85" s="53" t="str">
        <f t="shared" si="10"/>
        <v/>
      </c>
      <c r="F85" s="5"/>
      <c r="G85" s="5"/>
      <c r="H85" s="5"/>
      <c r="I85" s="5"/>
      <c r="J85" s="4"/>
      <c r="K85" s="5"/>
      <c r="L85" s="5"/>
      <c r="M85" s="5"/>
      <c r="N85" s="5"/>
      <c r="O85" s="5"/>
      <c r="P85" s="5"/>
      <c r="Q85" s="5"/>
      <c r="R85" s="5"/>
      <c r="S85" s="5"/>
      <c r="T85" s="350"/>
      <c r="U85" s="350"/>
      <c r="V85" s="350"/>
      <c r="W85" s="5"/>
      <c r="X85" s="5"/>
      <c r="Y85" s="370"/>
      <c r="Z85" s="5"/>
      <c r="AA85" s="5"/>
      <c r="AB85" s="5"/>
      <c r="AC85" s="373" t="str">
        <f t="shared" si="11"/>
        <v/>
      </c>
      <c r="AD85" s="12" t="str">
        <f t="shared" ref="AD85:AD120" si="15">IF(AE85="","",$AD$17)</f>
        <v/>
      </c>
      <c r="AE85" s="22" t="str">
        <f>UPPER(IF($V85="","",IF(COUNTIF($AE$20:$AE84,$V85)&lt;1,$V85,"")))</f>
        <v/>
      </c>
      <c r="AF85" s="53" t="str">
        <f t="shared" si="12"/>
        <v/>
      </c>
      <c r="AG85" s="157" t="str">
        <f t="shared" ref="AG85:AG120" si="16">IF(E85="","",IF(W85="",SUM(AC85:AD85)+AI85,SUM(AC85:AD85)+AI85+$W$20))</f>
        <v/>
      </c>
      <c r="AH85" s="5"/>
      <c r="AI85" s="158"/>
      <c r="AJ85" s="41" t="str">
        <f t="shared" ref="AJ85:AJ120" si="17">AG85</f>
        <v/>
      </c>
      <c r="AK85" s="159" t="str">
        <f t="shared" ref="AK85:AK120" si="18">IF(AG85="","",IF(AJ85-AG85=0,"",AJ85-AG85))</f>
        <v/>
      </c>
      <c r="AL85" s="325"/>
      <c r="AM85" s="53"/>
    </row>
    <row r="86" spans="1:39" s="154" customFormat="1">
      <c r="A86" s="53" t="str">
        <f t="shared" si="13"/>
        <v/>
      </c>
      <c r="B86" s="153" t="str">
        <f t="shared" si="14"/>
        <v/>
      </c>
      <c r="C86" s="326"/>
      <c r="D86" s="53">
        <v>66</v>
      </c>
      <c r="E86" s="53" t="str">
        <f t="shared" ref="E86:E120" si="19">IF(I86="","",IF($H86="M",VLOOKUP($I86,$D$4:$F$9,2,0),IF(H86="F",VLOOKUP($I86,$D$4:$F$9,3,0),IF($H86="",""))))</f>
        <v/>
      </c>
      <c r="F86" s="5"/>
      <c r="G86" s="5"/>
      <c r="H86" s="5"/>
      <c r="I86" s="5"/>
      <c r="J86" s="4"/>
      <c r="K86" s="5"/>
      <c r="L86" s="5"/>
      <c r="M86" s="5"/>
      <c r="N86" s="5"/>
      <c r="O86" s="5"/>
      <c r="P86" s="5"/>
      <c r="Q86" s="5"/>
      <c r="R86" s="5"/>
      <c r="S86" s="5"/>
      <c r="T86" s="350"/>
      <c r="U86" s="350"/>
      <c r="V86" s="350"/>
      <c r="W86" s="5"/>
      <c r="X86" s="5"/>
      <c r="Y86" s="370"/>
      <c r="Z86" s="5"/>
      <c r="AA86" s="5"/>
      <c r="AB86" s="5"/>
      <c r="AC86" s="373" t="str">
        <f t="shared" ref="AC86:AC120" si="20">IF(I86="","",IF(COUNTA(K86:S86)&gt;3,"超過3項個人項目",IF(COUNTA(K86:S86)=0,"未選個人項目",IF(COUNTA(X86)=1,COUNTA(K86:S86)*($AC$17+$AC$18)+$AC$16,IF(COUNTA(X86)=0,COUNTA(K86:S86)*$AC$17+$AC$16,"Error")))))</f>
        <v/>
      </c>
      <c r="AD86" s="12" t="str">
        <f t="shared" si="15"/>
        <v/>
      </c>
      <c r="AE86" s="22" t="str">
        <f>UPPER(IF($V86="","",IF(COUNTIF($AE$20:$AE85,$V86)&lt;1,$V86,"")))</f>
        <v/>
      </c>
      <c r="AF86" s="53" t="str">
        <f t="shared" si="12"/>
        <v/>
      </c>
      <c r="AG86" s="157" t="str">
        <f t="shared" si="16"/>
        <v/>
      </c>
      <c r="AH86" s="5"/>
      <c r="AI86" s="158"/>
      <c r="AJ86" s="41" t="str">
        <f t="shared" si="17"/>
        <v/>
      </c>
      <c r="AK86" s="159" t="str">
        <f t="shared" si="18"/>
        <v/>
      </c>
      <c r="AL86" s="325"/>
      <c r="AM86" s="53"/>
    </row>
    <row r="87" spans="1:39" s="154" customFormat="1">
      <c r="A87" s="53" t="str">
        <f t="shared" si="13"/>
        <v/>
      </c>
      <c r="B87" s="153" t="str">
        <f t="shared" si="14"/>
        <v/>
      </c>
      <c r="C87" s="326"/>
      <c r="D87" s="53">
        <v>67</v>
      </c>
      <c r="E87" s="53" t="str">
        <f t="shared" si="19"/>
        <v/>
      </c>
      <c r="F87" s="5"/>
      <c r="G87" s="5"/>
      <c r="H87" s="5"/>
      <c r="I87" s="5"/>
      <c r="J87" s="4"/>
      <c r="K87" s="5"/>
      <c r="L87" s="5"/>
      <c r="M87" s="5"/>
      <c r="N87" s="5"/>
      <c r="O87" s="5"/>
      <c r="P87" s="5"/>
      <c r="Q87" s="5"/>
      <c r="R87" s="5"/>
      <c r="S87" s="5"/>
      <c r="T87" s="350"/>
      <c r="U87" s="350"/>
      <c r="V87" s="350"/>
      <c r="W87" s="5"/>
      <c r="X87" s="5"/>
      <c r="Y87" s="370"/>
      <c r="Z87" s="5"/>
      <c r="AA87" s="5"/>
      <c r="AB87" s="5"/>
      <c r="AC87" s="373" t="str">
        <f t="shared" si="20"/>
        <v/>
      </c>
      <c r="AD87" s="12" t="str">
        <f t="shared" si="15"/>
        <v/>
      </c>
      <c r="AE87" s="22" t="str">
        <f>UPPER(IF($V87="","",IF(COUNTIF($AE$20:$AE86,$V87)&lt;1,$V87,"")))</f>
        <v/>
      </c>
      <c r="AF87" s="53" t="str">
        <f t="shared" si="12"/>
        <v/>
      </c>
      <c r="AG87" s="157" t="str">
        <f t="shared" si="16"/>
        <v/>
      </c>
      <c r="AH87" s="5"/>
      <c r="AI87" s="158"/>
      <c r="AJ87" s="41" t="str">
        <f t="shared" si="17"/>
        <v/>
      </c>
      <c r="AK87" s="159" t="str">
        <f t="shared" si="18"/>
        <v/>
      </c>
      <c r="AL87" s="325"/>
      <c r="AM87" s="53"/>
    </row>
    <row r="88" spans="1:39" s="154" customFormat="1">
      <c r="A88" s="53" t="str">
        <f t="shared" si="13"/>
        <v/>
      </c>
      <c r="B88" s="153" t="str">
        <f t="shared" si="14"/>
        <v/>
      </c>
      <c r="C88" s="326"/>
      <c r="D88" s="53">
        <v>68</v>
      </c>
      <c r="E88" s="53" t="str">
        <f t="shared" si="19"/>
        <v/>
      </c>
      <c r="F88" s="5"/>
      <c r="G88" s="5"/>
      <c r="H88" s="5"/>
      <c r="I88" s="5"/>
      <c r="J88" s="4"/>
      <c r="K88" s="5"/>
      <c r="L88" s="5"/>
      <c r="M88" s="5"/>
      <c r="N88" s="5"/>
      <c r="O88" s="5"/>
      <c r="P88" s="5"/>
      <c r="Q88" s="5"/>
      <c r="R88" s="5"/>
      <c r="S88" s="5"/>
      <c r="T88" s="350"/>
      <c r="U88" s="350"/>
      <c r="V88" s="350"/>
      <c r="W88" s="5"/>
      <c r="X88" s="5"/>
      <c r="Y88" s="370"/>
      <c r="Z88" s="5"/>
      <c r="AA88" s="5"/>
      <c r="AB88" s="5"/>
      <c r="AC88" s="373" t="str">
        <f t="shared" si="20"/>
        <v/>
      </c>
      <c r="AD88" s="12" t="str">
        <f t="shared" si="15"/>
        <v/>
      </c>
      <c r="AE88" s="22" t="str">
        <f>UPPER(IF($V88="","",IF(COUNTIF($AE$20:$AE87,$V88)&lt;1,$V88,"")))</f>
        <v/>
      </c>
      <c r="AF88" s="53" t="str">
        <f t="shared" si="12"/>
        <v/>
      </c>
      <c r="AG88" s="157" t="str">
        <f t="shared" si="16"/>
        <v/>
      </c>
      <c r="AH88" s="5"/>
      <c r="AI88" s="158"/>
      <c r="AJ88" s="41" t="str">
        <f t="shared" si="17"/>
        <v/>
      </c>
      <c r="AK88" s="159" t="str">
        <f t="shared" si="18"/>
        <v/>
      </c>
      <c r="AL88" s="325"/>
      <c r="AM88" s="53"/>
    </row>
    <row r="89" spans="1:39" s="154" customFormat="1" ht="13">
      <c r="A89" s="53" t="str">
        <f t="shared" si="13"/>
        <v/>
      </c>
      <c r="B89" s="153" t="str">
        <f t="shared" si="14"/>
        <v/>
      </c>
      <c r="C89" s="155"/>
      <c r="D89" s="53">
        <v>69</v>
      </c>
      <c r="E89" s="53" t="str">
        <f t="shared" si="19"/>
        <v/>
      </c>
      <c r="F89" s="5"/>
      <c r="G89" s="5"/>
      <c r="H89" s="5"/>
      <c r="I89" s="5"/>
      <c r="J89" s="4"/>
      <c r="K89" s="5"/>
      <c r="L89" s="5"/>
      <c r="M89" s="5"/>
      <c r="N89" s="5"/>
      <c r="O89" s="5"/>
      <c r="P89" s="5"/>
      <c r="Q89" s="5"/>
      <c r="R89" s="5"/>
      <c r="S89" s="5"/>
      <c r="T89" s="350"/>
      <c r="U89" s="350"/>
      <c r="V89" s="350"/>
      <c r="W89" s="5"/>
      <c r="X89" s="5"/>
      <c r="Y89" s="370"/>
      <c r="Z89" s="5"/>
      <c r="AA89" s="5"/>
      <c r="AB89" s="5"/>
      <c r="AC89" s="373" t="str">
        <f t="shared" si="20"/>
        <v/>
      </c>
      <c r="AD89" s="12" t="str">
        <f t="shared" si="15"/>
        <v/>
      </c>
      <c r="AE89" s="22" t="str">
        <f>UPPER(IF($V89="","",IF(COUNTIF($AE$20:$AE88,$V89)&lt;1,$V89,"")))</f>
        <v/>
      </c>
      <c r="AF89" s="53" t="str">
        <f t="shared" si="12"/>
        <v/>
      </c>
      <c r="AG89" s="157" t="str">
        <f t="shared" si="16"/>
        <v/>
      </c>
      <c r="AH89" s="5"/>
      <c r="AI89" s="158"/>
      <c r="AJ89" s="41" t="str">
        <f t="shared" si="17"/>
        <v/>
      </c>
      <c r="AK89" s="159" t="str">
        <f t="shared" si="18"/>
        <v/>
      </c>
      <c r="AL89" s="325"/>
      <c r="AM89" s="53"/>
    </row>
    <row r="90" spans="1:39" s="154" customFormat="1">
      <c r="A90" s="53" t="str">
        <f t="shared" si="13"/>
        <v/>
      </c>
      <c r="B90" s="153" t="str">
        <f t="shared" si="14"/>
        <v/>
      </c>
      <c r="C90" s="326"/>
      <c r="D90" s="53">
        <v>70</v>
      </c>
      <c r="E90" s="53" t="str">
        <f t="shared" si="19"/>
        <v/>
      </c>
      <c r="F90" s="5"/>
      <c r="G90" s="5"/>
      <c r="H90" s="5"/>
      <c r="I90" s="5"/>
      <c r="J90" s="4"/>
      <c r="K90" s="5"/>
      <c r="L90" s="5"/>
      <c r="M90" s="5"/>
      <c r="N90" s="5"/>
      <c r="O90" s="5"/>
      <c r="P90" s="5"/>
      <c r="Q90" s="5"/>
      <c r="R90" s="5"/>
      <c r="S90" s="5"/>
      <c r="T90" s="350"/>
      <c r="U90" s="350"/>
      <c r="V90" s="350"/>
      <c r="W90" s="5"/>
      <c r="X90" s="5"/>
      <c r="Y90" s="370"/>
      <c r="Z90" s="5"/>
      <c r="AA90" s="5"/>
      <c r="AB90" s="5"/>
      <c r="AC90" s="373" t="str">
        <f t="shared" si="20"/>
        <v/>
      </c>
      <c r="AD90" s="12" t="str">
        <f t="shared" si="15"/>
        <v/>
      </c>
      <c r="AE90" s="22" t="str">
        <f>UPPER(IF($V90="","",IF(COUNTIF($AE$20:$AE89,$V90)&lt;1,$V90,"")))</f>
        <v/>
      </c>
      <c r="AF90" s="53" t="str">
        <f t="shared" si="12"/>
        <v/>
      </c>
      <c r="AG90" s="157" t="str">
        <f t="shared" si="16"/>
        <v/>
      </c>
      <c r="AH90" s="5"/>
      <c r="AI90" s="158"/>
      <c r="AJ90" s="41" t="str">
        <f t="shared" si="17"/>
        <v/>
      </c>
      <c r="AK90" s="159" t="str">
        <f t="shared" si="18"/>
        <v/>
      </c>
      <c r="AL90" s="325"/>
      <c r="AM90" s="53"/>
    </row>
    <row r="91" spans="1:39" s="154" customFormat="1">
      <c r="A91" s="53" t="str">
        <f t="shared" si="13"/>
        <v/>
      </c>
      <c r="B91" s="153" t="str">
        <f t="shared" si="14"/>
        <v/>
      </c>
      <c r="C91" s="326"/>
      <c r="D91" s="53">
        <v>71</v>
      </c>
      <c r="E91" s="53" t="str">
        <f t="shared" si="19"/>
        <v/>
      </c>
      <c r="F91" s="5"/>
      <c r="G91" s="5"/>
      <c r="H91" s="5"/>
      <c r="I91" s="5"/>
      <c r="J91" s="4"/>
      <c r="K91" s="5"/>
      <c r="L91" s="5"/>
      <c r="M91" s="5"/>
      <c r="N91" s="5"/>
      <c r="O91" s="5"/>
      <c r="P91" s="5"/>
      <c r="Q91" s="5"/>
      <c r="R91" s="5"/>
      <c r="S91" s="5"/>
      <c r="T91" s="350"/>
      <c r="U91" s="350"/>
      <c r="V91" s="350"/>
      <c r="W91" s="5"/>
      <c r="X91" s="5"/>
      <c r="Y91" s="370"/>
      <c r="Z91" s="5"/>
      <c r="AA91" s="5"/>
      <c r="AB91" s="5"/>
      <c r="AC91" s="373" t="str">
        <f t="shared" si="20"/>
        <v/>
      </c>
      <c r="AD91" s="12" t="str">
        <f t="shared" si="15"/>
        <v/>
      </c>
      <c r="AE91" s="22" t="str">
        <f>UPPER(IF($V91="","",IF(COUNTIF($AE$20:$AE90,$V91)&lt;1,$V91,"")))</f>
        <v/>
      </c>
      <c r="AF91" s="53" t="str">
        <f t="shared" si="12"/>
        <v/>
      </c>
      <c r="AG91" s="157" t="str">
        <f t="shared" si="16"/>
        <v/>
      </c>
      <c r="AH91" s="5"/>
      <c r="AI91" s="158"/>
      <c r="AJ91" s="41" t="str">
        <f t="shared" si="17"/>
        <v/>
      </c>
      <c r="AK91" s="159" t="str">
        <f t="shared" si="18"/>
        <v/>
      </c>
      <c r="AL91" s="325"/>
      <c r="AM91" s="53"/>
    </row>
    <row r="92" spans="1:39" s="154" customFormat="1" ht="13">
      <c r="A92" s="53" t="str">
        <f t="shared" si="13"/>
        <v/>
      </c>
      <c r="B92" s="153" t="str">
        <f t="shared" si="14"/>
        <v/>
      </c>
      <c r="D92" s="53">
        <v>72</v>
      </c>
      <c r="E92" s="53" t="str">
        <f t="shared" si="19"/>
        <v/>
      </c>
      <c r="F92" s="5"/>
      <c r="G92" s="5"/>
      <c r="H92" s="5"/>
      <c r="I92" s="5"/>
      <c r="J92" s="4"/>
      <c r="K92" s="5"/>
      <c r="L92" s="5"/>
      <c r="M92" s="5"/>
      <c r="N92" s="5"/>
      <c r="O92" s="5"/>
      <c r="P92" s="5"/>
      <c r="Q92" s="5"/>
      <c r="R92" s="5"/>
      <c r="S92" s="5"/>
      <c r="T92" s="350"/>
      <c r="U92" s="350"/>
      <c r="V92" s="350"/>
      <c r="W92" s="5"/>
      <c r="X92" s="5"/>
      <c r="Y92" s="370"/>
      <c r="Z92" s="5"/>
      <c r="AA92" s="5"/>
      <c r="AB92" s="5"/>
      <c r="AC92" s="373" t="str">
        <f t="shared" si="20"/>
        <v/>
      </c>
      <c r="AD92" s="12" t="str">
        <f t="shared" si="15"/>
        <v/>
      </c>
      <c r="AE92" s="22" t="str">
        <f>UPPER(IF($V92="","",IF(COUNTIF($AE$20:$AE91,$V92)&lt;1,$V92,"")))</f>
        <v/>
      </c>
      <c r="AF92" s="53" t="str">
        <f t="shared" si="12"/>
        <v/>
      </c>
      <c r="AG92" s="157" t="str">
        <f t="shared" si="16"/>
        <v/>
      </c>
      <c r="AH92" s="5"/>
      <c r="AI92" s="158"/>
      <c r="AJ92" s="41" t="str">
        <f t="shared" si="17"/>
        <v/>
      </c>
      <c r="AK92" s="159" t="str">
        <f t="shared" si="18"/>
        <v/>
      </c>
      <c r="AL92" s="325"/>
      <c r="AM92" s="53"/>
    </row>
    <row r="93" spans="1:39" s="154" customFormat="1" ht="13">
      <c r="A93" s="53" t="str">
        <f t="shared" si="13"/>
        <v/>
      </c>
      <c r="B93" s="153" t="str">
        <f t="shared" si="14"/>
        <v/>
      </c>
      <c r="C93" s="155"/>
      <c r="D93" s="53">
        <v>73</v>
      </c>
      <c r="E93" s="53" t="str">
        <f t="shared" si="19"/>
        <v/>
      </c>
      <c r="F93" s="5"/>
      <c r="G93" s="5"/>
      <c r="H93" s="5"/>
      <c r="I93" s="5"/>
      <c r="J93" s="4"/>
      <c r="K93" s="5"/>
      <c r="L93" s="5"/>
      <c r="M93" s="5"/>
      <c r="N93" s="5"/>
      <c r="O93" s="5"/>
      <c r="P93" s="5"/>
      <c r="Q93" s="5"/>
      <c r="R93" s="5"/>
      <c r="S93" s="5"/>
      <c r="T93" s="350"/>
      <c r="U93" s="350"/>
      <c r="V93" s="350"/>
      <c r="W93" s="5"/>
      <c r="X93" s="5"/>
      <c r="Y93" s="370"/>
      <c r="Z93" s="5"/>
      <c r="AA93" s="5"/>
      <c r="AB93" s="5"/>
      <c r="AC93" s="373" t="str">
        <f t="shared" si="20"/>
        <v/>
      </c>
      <c r="AD93" s="12" t="str">
        <f t="shared" si="15"/>
        <v/>
      </c>
      <c r="AE93" s="22" t="str">
        <f>UPPER(IF($V93="","",IF(COUNTIF($AE$20:$AE92,$V93)&lt;1,$V93,"")))</f>
        <v/>
      </c>
      <c r="AF93" s="53" t="str">
        <f t="shared" si="12"/>
        <v/>
      </c>
      <c r="AG93" s="157" t="str">
        <f t="shared" si="16"/>
        <v/>
      </c>
      <c r="AH93" s="5"/>
      <c r="AI93" s="158"/>
      <c r="AJ93" s="41" t="str">
        <f t="shared" si="17"/>
        <v/>
      </c>
      <c r="AK93" s="159" t="str">
        <f t="shared" si="18"/>
        <v/>
      </c>
      <c r="AL93" s="325"/>
      <c r="AM93" s="53"/>
    </row>
    <row r="94" spans="1:39" s="154" customFormat="1">
      <c r="A94" s="53" t="str">
        <f t="shared" si="13"/>
        <v/>
      </c>
      <c r="B94" s="153" t="str">
        <f t="shared" si="14"/>
        <v/>
      </c>
      <c r="C94" s="326"/>
      <c r="D94" s="53">
        <v>74</v>
      </c>
      <c r="E94" s="53" t="str">
        <f t="shared" si="19"/>
        <v/>
      </c>
      <c r="F94" s="5"/>
      <c r="G94" s="5"/>
      <c r="H94" s="5"/>
      <c r="I94" s="5"/>
      <c r="J94" s="4"/>
      <c r="K94" s="5"/>
      <c r="L94" s="5"/>
      <c r="M94" s="5"/>
      <c r="N94" s="5"/>
      <c r="O94" s="5"/>
      <c r="P94" s="5"/>
      <c r="Q94" s="5"/>
      <c r="R94" s="5"/>
      <c r="S94" s="5"/>
      <c r="T94" s="350"/>
      <c r="U94" s="350"/>
      <c r="V94" s="350"/>
      <c r="W94" s="5"/>
      <c r="X94" s="5"/>
      <c r="Y94" s="370"/>
      <c r="Z94" s="5"/>
      <c r="AA94" s="5"/>
      <c r="AB94" s="5"/>
      <c r="AC94" s="373" t="str">
        <f t="shared" si="20"/>
        <v/>
      </c>
      <c r="AD94" s="12" t="str">
        <f t="shared" si="15"/>
        <v/>
      </c>
      <c r="AE94" s="22" t="str">
        <f>UPPER(IF($V94="","",IF(COUNTIF($AE$20:$AE93,$V94)&lt;1,$V94,"")))</f>
        <v/>
      </c>
      <c r="AF94" s="53" t="str">
        <f t="shared" si="12"/>
        <v/>
      </c>
      <c r="AG94" s="157" t="str">
        <f t="shared" si="16"/>
        <v/>
      </c>
      <c r="AH94" s="5"/>
      <c r="AI94" s="158"/>
      <c r="AJ94" s="41" t="str">
        <f t="shared" si="17"/>
        <v/>
      </c>
      <c r="AK94" s="159" t="str">
        <f t="shared" si="18"/>
        <v/>
      </c>
      <c r="AL94" s="325"/>
      <c r="AM94" s="53"/>
    </row>
    <row r="95" spans="1:39" s="154" customFormat="1" ht="13">
      <c r="A95" s="53" t="str">
        <f t="shared" si="13"/>
        <v/>
      </c>
      <c r="B95" s="153" t="str">
        <f t="shared" si="14"/>
        <v/>
      </c>
      <c r="C95" s="324"/>
      <c r="D95" s="53">
        <v>75</v>
      </c>
      <c r="E95" s="53" t="str">
        <f t="shared" si="19"/>
        <v/>
      </c>
      <c r="F95" s="5"/>
      <c r="G95" s="5"/>
      <c r="H95" s="5"/>
      <c r="I95" s="5"/>
      <c r="J95" s="4"/>
      <c r="K95" s="5"/>
      <c r="L95" s="5"/>
      <c r="M95" s="5"/>
      <c r="N95" s="5"/>
      <c r="O95" s="5"/>
      <c r="P95" s="5"/>
      <c r="Q95" s="5"/>
      <c r="R95" s="5"/>
      <c r="S95" s="5"/>
      <c r="T95" s="350"/>
      <c r="U95" s="350"/>
      <c r="V95" s="350"/>
      <c r="W95" s="5"/>
      <c r="X95" s="5"/>
      <c r="Y95" s="370"/>
      <c r="Z95" s="5"/>
      <c r="AA95" s="5"/>
      <c r="AB95" s="5"/>
      <c r="AC95" s="373" t="str">
        <f t="shared" si="20"/>
        <v/>
      </c>
      <c r="AD95" s="12" t="str">
        <f t="shared" si="15"/>
        <v/>
      </c>
      <c r="AE95" s="22" t="str">
        <f>UPPER(IF($V95="","",IF(COUNTIF($AE$20:$AE94,$V95)&lt;1,$V95,"")))</f>
        <v/>
      </c>
      <c r="AF95" s="53" t="str">
        <f t="shared" si="12"/>
        <v/>
      </c>
      <c r="AG95" s="157" t="str">
        <f t="shared" si="16"/>
        <v/>
      </c>
      <c r="AH95" s="5"/>
      <c r="AI95" s="158"/>
      <c r="AJ95" s="41" t="str">
        <f t="shared" si="17"/>
        <v/>
      </c>
      <c r="AK95" s="159" t="str">
        <f t="shared" si="18"/>
        <v/>
      </c>
      <c r="AL95" s="325"/>
      <c r="AM95" s="53"/>
    </row>
    <row r="96" spans="1:39" s="154" customFormat="1">
      <c r="A96" s="53" t="str">
        <f t="shared" si="13"/>
        <v/>
      </c>
      <c r="B96" s="153" t="str">
        <f t="shared" si="14"/>
        <v/>
      </c>
      <c r="C96" s="326"/>
      <c r="D96" s="53">
        <v>76</v>
      </c>
      <c r="E96" s="53" t="str">
        <f t="shared" si="19"/>
        <v/>
      </c>
      <c r="F96" s="5"/>
      <c r="G96" s="5"/>
      <c r="H96" s="5"/>
      <c r="I96" s="5"/>
      <c r="J96" s="4"/>
      <c r="K96" s="5"/>
      <c r="L96" s="5"/>
      <c r="M96" s="5"/>
      <c r="N96" s="5"/>
      <c r="O96" s="5"/>
      <c r="P96" s="5"/>
      <c r="Q96" s="5"/>
      <c r="R96" s="5"/>
      <c r="S96" s="5"/>
      <c r="T96" s="350"/>
      <c r="U96" s="350"/>
      <c r="V96" s="350"/>
      <c r="W96" s="5"/>
      <c r="X96" s="5"/>
      <c r="Y96" s="370"/>
      <c r="Z96" s="5"/>
      <c r="AA96" s="5"/>
      <c r="AB96" s="5"/>
      <c r="AC96" s="373" t="str">
        <f t="shared" si="20"/>
        <v/>
      </c>
      <c r="AD96" s="12" t="str">
        <f t="shared" si="15"/>
        <v/>
      </c>
      <c r="AE96" s="22" t="str">
        <f>UPPER(IF($V96="","",IF(COUNTIF($AE$20:$AE95,$V96)&lt;1,$V96,"")))</f>
        <v/>
      </c>
      <c r="AF96" s="53" t="str">
        <f t="shared" si="12"/>
        <v/>
      </c>
      <c r="AG96" s="157" t="str">
        <f t="shared" si="16"/>
        <v/>
      </c>
      <c r="AH96" s="5"/>
      <c r="AI96" s="158"/>
      <c r="AJ96" s="41" t="str">
        <f t="shared" si="17"/>
        <v/>
      </c>
      <c r="AK96" s="159" t="str">
        <f t="shared" si="18"/>
        <v/>
      </c>
      <c r="AL96" s="325"/>
      <c r="AM96" s="53"/>
    </row>
    <row r="97" spans="1:39" s="154" customFormat="1">
      <c r="A97" s="53" t="str">
        <f t="shared" si="13"/>
        <v/>
      </c>
      <c r="B97" s="153" t="str">
        <f t="shared" si="14"/>
        <v/>
      </c>
      <c r="C97" s="326"/>
      <c r="D97" s="53">
        <v>77</v>
      </c>
      <c r="E97" s="53" t="str">
        <f t="shared" si="19"/>
        <v/>
      </c>
      <c r="F97" s="5"/>
      <c r="G97" s="5"/>
      <c r="H97" s="5"/>
      <c r="I97" s="5"/>
      <c r="J97" s="4"/>
      <c r="K97" s="5"/>
      <c r="L97" s="5"/>
      <c r="M97" s="5"/>
      <c r="N97" s="5"/>
      <c r="O97" s="5"/>
      <c r="P97" s="5"/>
      <c r="Q97" s="5"/>
      <c r="R97" s="5"/>
      <c r="S97" s="5"/>
      <c r="T97" s="350"/>
      <c r="U97" s="350"/>
      <c r="V97" s="350"/>
      <c r="W97" s="5"/>
      <c r="X97" s="5"/>
      <c r="Y97" s="370"/>
      <c r="Z97" s="5"/>
      <c r="AA97" s="5"/>
      <c r="AB97" s="5"/>
      <c r="AC97" s="373" t="str">
        <f t="shared" si="20"/>
        <v/>
      </c>
      <c r="AD97" s="12" t="str">
        <f t="shared" si="15"/>
        <v/>
      </c>
      <c r="AE97" s="22" t="str">
        <f>UPPER(IF($V97="","",IF(COUNTIF($AE$20:$AE96,$V97)&lt;1,$V97,"")))</f>
        <v/>
      </c>
      <c r="AF97" s="53" t="str">
        <f t="shared" si="12"/>
        <v/>
      </c>
      <c r="AG97" s="157" t="str">
        <f t="shared" si="16"/>
        <v/>
      </c>
      <c r="AH97" s="5"/>
      <c r="AI97" s="158"/>
      <c r="AJ97" s="41" t="str">
        <f t="shared" si="17"/>
        <v/>
      </c>
      <c r="AK97" s="159" t="str">
        <f t="shared" si="18"/>
        <v/>
      </c>
      <c r="AL97" s="325"/>
      <c r="AM97" s="53"/>
    </row>
    <row r="98" spans="1:39" s="154" customFormat="1" ht="13">
      <c r="A98" s="53" t="str">
        <f t="shared" si="13"/>
        <v/>
      </c>
      <c r="B98" s="153" t="str">
        <f t="shared" si="14"/>
        <v/>
      </c>
      <c r="D98" s="53">
        <v>78</v>
      </c>
      <c r="E98" s="53" t="str">
        <f t="shared" si="19"/>
        <v/>
      </c>
      <c r="F98" s="5"/>
      <c r="G98" s="5"/>
      <c r="H98" s="5"/>
      <c r="I98" s="5"/>
      <c r="J98" s="4"/>
      <c r="K98" s="5"/>
      <c r="L98" s="5"/>
      <c r="M98" s="5"/>
      <c r="N98" s="5"/>
      <c r="O98" s="5"/>
      <c r="P98" s="5"/>
      <c r="Q98" s="5"/>
      <c r="R98" s="5"/>
      <c r="S98" s="5"/>
      <c r="T98" s="350"/>
      <c r="U98" s="350"/>
      <c r="V98" s="350"/>
      <c r="W98" s="5"/>
      <c r="X98" s="5"/>
      <c r="Y98" s="370"/>
      <c r="Z98" s="5"/>
      <c r="AA98" s="5"/>
      <c r="AB98" s="5"/>
      <c r="AC98" s="373" t="str">
        <f t="shared" si="20"/>
        <v/>
      </c>
      <c r="AD98" s="12" t="str">
        <f t="shared" si="15"/>
        <v/>
      </c>
      <c r="AE98" s="22" t="str">
        <f>UPPER(IF($V98="","",IF(COUNTIF($AE$20:$AE97,$V98)&lt;1,$V98,"")))</f>
        <v/>
      </c>
      <c r="AF98" s="53" t="str">
        <f t="shared" si="12"/>
        <v/>
      </c>
      <c r="AG98" s="157" t="str">
        <f t="shared" si="16"/>
        <v/>
      </c>
      <c r="AH98" s="5"/>
      <c r="AI98" s="158"/>
      <c r="AJ98" s="41" t="str">
        <f t="shared" si="17"/>
        <v/>
      </c>
      <c r="AK98" s="159" t="str">
        <f t="shared" si="18"/>
        <v/>
      </c>
      <c r="AL98" s="325"/>
      <c r="AM98" s="53"/>
    </row>
    <row r="99" spans="1:39" s="154" customFormat="1" ht="13">
      <c r="A99" s="53" t="str">
        <f t="shared" si="13"/>
        <v/>
      </c>
      <c r="B99" s="153" t="str">
        <f t="shared" si="14"/>
        <v/>
      </c>
      <c r="C99" s="155"/>
      <c r="D99" s="53">
        <v>79</v>
      </c>
      <c r="E99" s="53" t="str">
        <f t="shared" si="19"/>
        <v/>
      </c>
      <c r="F99" s="5"/>
      <c r="G99" s="5"/>
      <c r="H99" s="5"/>
      <c r="I99" s="5"/>
      <c r="J99" s="4"/>
      <c r="K99" s="5"/>
      <c r="L99" s="5"/>
      <c r="M99" s="5"/>
      <c r="N99" s="5"/>
      <c r="O99" s="5"/>
      <c r="P99" s="5"/>
      <c r="Q99" s="5"/>
      <c r="R99" s="5"/>
      <c r="S99" s="5"/>
      <c r="T99" s="350"/>
      <c r="U99" s="350"/>
      <c r="V99" s="350"/>
      <c r="W99" s="5"/>
      <c r="X99" s="5"/>
      <c r="Y99" s="370"/>
      <c r="Z99" s="5"/>
      <c r="AA99" s="5"/>
      <c r="AB99" s="5"/>
      <c r="AC99" s="373" t="str">
        <f t="shared" si="20"/>
        <v/>
      </c>
      <c r="AD99" s="12" t="str">
        <f t="shared" si="15"/>
        <v/>
      </c>
      <c r="AE99" s="22" t="str">
        <f>UPPER(IF($V99="","",IF(COUNTIF($AE$20:$AE98,$V99)&lt;1,$V99,"")))</f>
        <v/>
      </c>
      <c r="AF99" s="53" t="str">
        <f t="shared" si="12"/>
        <v/>
      </c>
      <c r="AG99" s="157" t="str">
        <f t="shared" si="16"/>
        <v/>
      </c>
      <c r="AH99" s="5"/>
      <c r="AI99" s="158"/>
      <c r="AJ99" s="41" t="str">
        <f t="shared" si="17"/>
        <v/>
      </c>
      <c r="AK99" s="159" t="str">
        <f t="shared" si="18"/>
        <v/>
      </c>
      <c r="AL99" s="325"/>
      <c r="AM99" s="53"/>
    </row>
    <row r="100" spans="1:39" s="154" customFormat="1">
      <c r="A100" s="53" t="str">
        <f t="shared" si="13"/>
        <v/>
      </c>
      <c r="B100" s="153" t="str">
        <f t="shared" si="14"/>
        <v/>
      </c>
      <c r="C100" s="326"/>
      <c r="D100" s="53">
        <v>80</v>
      </c>
      <c r="E100" s="53" t="str">
        <f t="shared" si="19"/>
        <v/>
      </c>
      <c r="F100" s="5"/>
      <c r="G100" s="5"/>
      <c r="H100" s="5"/>
      <c r="I100" s="5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350"/>
      <c r="U100" s="350"/>
      <c r="V100" s="350"/>
      <c r="W100" s="5"/>
      <c r="X100" s="5"/>
      <c r="Y100" s="370"/>
      <c r="Z100" s="5"/>
      <c r="AA100" s="5"/>
      <c r="AB100" s="5"/>
      <c r="AC100" s="373" t="str">
        <f t="shared" si="20"/>
        <v/>
      </c>
      <c r="AD100" s="12" t="str">
        <f t="shared" si="15"/>
        <v/>
      </c>
      <c r="AE100" s="22" t="str">
        <f>UPPER(IF($V100="","",IF(COUNTIF($AE$20:$AE99,$V100)&lt;1,$V100,"")))</f>
        <v/>
      </c>
      <c r="AF100" s="53" t="str">
        <f t="shared" si="12"/>
        <v/>
      </c>
      <c r="AG100" s="157" t="str">
        <f t="shared" si="16"/>
        <v/>
      </c>
      <c r="AH100" s="5"/>
      <c r="AI100" s="158"/>
      <c r="AJ100" s="41" t="str">
        <f t="shared" si="17"/>
        <v/>
      </c>
      <c r="AK100" s="159" t="str">
        <f t="shared" si="18"/>
        <v/>
      </c>
      <c r="AL100" s="325"/>
      <c r="AM100" s="53"/>
    </row>
    <row r="101" spans="1:39" s="154" customFormat="1">
      <c r="A101" s="53" t="str">
        <f t="shared" si="13"/>
        <v/>
      </c>
      <c r="B101" s="153" t="str">
        <f t="shared" si="14"/>
        <v/>
      </c>
      <c r="C101" s="326"/>
      <c r="D101" s="53">
        <v>81</v>
      </c>
      <c r="E101" s="53" t="str">
        <f t="shared" si="19"/>
        <v/>
      </c>
      <c r="F101" s="5"/>
      <c r="G101" s="5"/>
      <c r="H101" s="5"/>
      <c r="I101" s="5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350"/>
      <c r="U101" s="350"/>
      <c r="V101" s="350"/>
      <c r="W101" s="5"/>
      <c r="X101" s="5"/>
      <c r="Y101" s="370"/>
      <c r="Z101" s="5"/>
      <c r="AA101" s="5"/>
      <c r="AB101" s="5"/>
      <c r="AC101" s="373" t="str">
        <f t="shared" si="20"/>
        <v/>
      </c>
      <c r="AD101" s="12" t="str">
        <f t="shared" si="15"/>
        <v/>
      </c>
      <c r="AE101" s="22" t="str">
        <f>UPPER(IF($V101="","",IF(COUNTIF($AE$20:$AE100,$V101)&lt;1,$V101,"")))</f>
        <v/>
      </c>
      <c r="AF101" s="53" t="str">
        <f t="shared" ref="AF101:AF120" si="21">IF(V101="","",IF(COUNTIF(V$21:V$121,$V101)&lt;4,"每隊最少4人",IF(COUNTIF(V$21:V$121,V101)&gt;6,"每隊最多6人",COUNTIF(V$21:V$121,V101))))</f>
        <v/>
      </c>
      <c r="AG101" s="157" t="str">
        <f t="shared" si="16"/>
        <v/>
      </c>
      <c r="AH101" s="5"/>
      <c r="AI101" s="158"/>
      <c r="AJ101" s="41" t="str">
        <f t="shared" si="17"/>
        <v/>
      </c>
      <c r="AK101" s="159" t="str">
        <f t="shared" si="18"/>
        <v/>
      </c>
      <c r="AL101" s="325"/>
      <c r="AM101" s="53"/>
    </row>
    <row r="102" spans="1:39" s="154" customFormat="1">
      <c r="A102" s="53" t="str">
        <f t="shared" si="13"/>
        <v/>
      </c>
      <c r="B102" s="153" t="str">
        <f t="shared" si="14"/>
        <v/>
      </c>
      <c r="C102" s="326"/>
      <c r="D102" s="53">
        <v>82</v>
      </c>
      <c r="E102" s="53" t="str">
        <f t="shared" si="19"/>
        <v/>
      </c>
      <c r="F102" s="5"/>
      <c r="G102" s="5"/>
      <c r="H102" s="5"/>
      <c r="I102" s="5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350"/>
      <c r="U102" s="350"/>
      <c r="V102" s="350"/>
      <c r="W102" s="5"/>
      <c r="X102" s="5"/>
      <c r="Y102" s="370"/>
      <c r="Z102" s="5"/>
      <c r="AA102" s="5"/>
      <c r="AB102" s="5"/>
      <c r="AC102" s="373" t="str">
        <f t="shared" si="20"/>
        <v/>
      </c>
      <c r="AD102" s="12" t="str">
        <f t="shared" si="15"/>
        <v/>
      </c>
      <c r="AE102" s="22" t="str">
        <f>UPPER(IF($V102="","",IF(COUNTIF($AE$20:$AE101,$V102)&lt;1,$V102,"")))</f>
        <v/>
      </c>
      <c r="AF102" s="53" t="str">
        <f t="shared" si="21"/>
        <v/>
      </c>
      <c r="AG102" s="157" t="str">
        <f t="shared" si="16"/>
        <v/>
      </c>
      <c r="AH102" s="5"/>
      <c r="AI102" s="158"/>
      <c r="AJ102" s="41" t="str">
        <f t="shared" si="17"/>
        <v/>
      </c>
      <c r="AK102" s="159" t="str">
        <f t="shared" si="18"/>
        <v/>
      </c>
      <c r="AL102" s="325"/>
      <c r="AM102" s="53"/>
    </row>
    <row r="103" spans="1:39" s="154" customFormat="1">
      <c r="A103" s="53" t="str">
        <f t="shared" si="13"/>
        <v/>
      </c>
      <c r="B103" s="153" t="str">
        <f t="shared" si="14"/>
        <v/>
      </c>
      <c r="C103" s="326"/>
      <c r="D103" s="53">
        <v>83</v>
      </c>
      <c r="E103" s="53" t="str">
        <f t="shared" si="19"/>
        <v/>
      </c>
      <c r="F103" s="5"/>
      <c r="G103" s="5"/>
      <c r="H103" s="5"/>
      <c r="I103" s="5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350"/>
      <c r="U103" s="350"/>
      <c r="V103" s="350"/>
      <c r="W103" s="5"/>
      <c r="X103" s="5"/>
      <c r="Y103" s="370"/>
      <c r="Z103" s="5"/>
      <c r="AA103" s="5"/>
      <c r="AB103" s="5"/>
      <c r="AC103" s="373" t="str">
        <f t="shared" si="20"/>
        <v/>
      </c>
      <c r="AD103" s="12" t="str">
        <f t="shared" si="15"/>
        <v/>
      </c>
      <c r="AE103" s="22" t="str">
        <f>UPPER(IF($V103="","",IF(COUNTIF($AE$20:$AE102,$V103)&lt;1,$V103,"")))</f>
        <v/>
      </c>
      <c r="AF103" s="53" t="str">
        <f t="shared" si="21"/>
        <v/>
      </c>
      <c r="AG103" s="157" t="str">
        <f t="shared" si="16"/>
        <v/>
      </c>
      <c r="AH103" s="5"/>
      <c r="AI103" s="158"/>
      <c r="AJ103" s="41" t="str">
        <f t="shared" si="17"/>
        <v/>
      </c>
      <c r="AK103" s="159" t="str">
        <f t="shared" si="18"/>
        <v/>
      </c>
      <c r="AL103" s="338"/>
      <c r="AM103" s="53"/>
    </row>
    <row r="104" spans="1:39" s="154" customFormat="1">
      <c r="A104" s="53" t="str">
        <f t="shared" si="13"/>
        <v/>
      </c>
      <c r="B104" s="153" t="str">
        <f t="shared" si="14"/>
        <v/>
      </c>
      <c r="C104" s="326"/>
      <c r="D104" s="53">
        <v>84</v>
      </c>
      <c r="E104" s="53" t="str">
        <f t="shared" si="19"/>
        <v/>
      </c>
      <c r="F104" s="5"/>
      <c r="G104" s="5"/>
      <c r="H104" s="5"/>
      <c r="I104" s="5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350"/>
      <c r="U104" s="350"/>
      <c r="V104" s="350"/>
      <c r="W104" s="5"/>
      <c r="X104" s="5"/>
      <c r="Y104" s="370"/>
      <c r="Z104" s="5"/>
      <c r="AA104" s="5"/>
      <c r="AB104" s="5"/>
      <c r="AC104" s="373" t="str">
        <f t="shared" si="20"/>
        <v/>
      </c>
      <c r="AD104" s="12" t="str">
        <f t="shared" si="15"/>
        <v/>
      </c>
      <c r="AE104" s="22" t="str">
        <f>UPPER(IF($V104="","",IF(COUNTIF($AE$20:$AE103,$V104)&lt;1,$V104,"")))</f>
        <v/>
      </c>
      <c r="AF104" s="53" t="str">
        <f t="shared" si="21"/>
        <v/>
      </c>
      <c r="AG104" s="157" t="str">
        <f t="shared" si="16"/>
        <v/>
      </c>
      <c r="AH104" s="5"/>
      <c r="AI104" s="158"/>
      <c r="AJ104" s="41" t="str">
        <f t="shared" si="17"/>
        <v/>
      </c>
      <c r="AK104" s="159" t="str">
        <f t="shared" si="18"/>
        <v/>
      </c>
      <c r="AL104" s="325"/>
      <c r="AM104" s="53"/>
    </row>
    <row r="105" spans="1:39" s="154" customFormat="1">
      <c r="A105" s="53" t="str">
        <f t="shared" si="13"/>
        <v/>
      </c>
      <c r="B105" s="153" t="str">
        <f t="shared" si="14"/>
        <v/>
      </c>
      <c r="C105" s="326"/>
      <c r="D105" s="53">
        <v>85</v>
      </c>
      <c r="E105" s="53" t="str">
        <f t="shared" si="19"/>
        <v/>
      </c>
      <c r="F105" s="5"/>
      <c r="G105" s="5"/>
      <c r="H105" s="5"/>
      <c r="I105" s="5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350"/>
      <c r="U105" s="350"/>
      <c r="V105" s="350"/>
      <c r="W105" s="7"/>
      <c r="X105" s="5"/>
      <c r="Y105" s="370"/>
      <c r="Z105" s="5"/>
      <c r="AA105" s="5"/>
      <c r="AB105" s="5"/>
      <c r="AC105" s="373" t="str">
        <f t="shared" si="20"/>
        <v/>
      </c>
      <c r="AD105" s="12" t="str">
        <f t="shared" si="15"/>
        <v/>
      </c>
      <c r="AE105" s="22" t="str">
        <f>UPPER(IF($V105="","",IF(COUNTIF($AE$20:$AE104,$V105)&lt;1,$V105,"")))</f>
        <v/>
      </c>
      <c r="AF105" s="53" t="str">
        <f t="shared" si="21"/>
        <v/>
      </c>
      <c r="AG105" s="157" t="str">
        <f t="shared" si="16"/>
        <v/>
      </c>
      <c r="AH105" s="5"/>
      <c r="AI105" s="158"/>
      <c r="AJ105" s="41" t="str">
        <f t="shared" si="17"/>
        <v/>
      </c>
      <c r="AK105" s="159" t="str">
        <f t="shared" si="18"/>
        <v/>
      </c>
      <c r="AL105" s="325"/>
      <c r="AM105" s="53"/>
    </row>
    <row r="106" spans="1:39" s="154" customFormat="1" ht="13">
      <c r="A106" s="53" t="str">
        <f t="shared" si="13"/>
        <v/>
      </c>
      <c r="B106" s="153" t="str">
        <f t="shared" si="14"/>
        <v/>
      </c>
      <c r="C106" s="324"/>
      <c r="D106" s="53">
        <v>86</v>
      </c>
      <c r="E106" s="53" t="str">
        <f t="shared" si="19"/>
        <v/>
      </c>
      <c r="F106" s="5"/>
      <c r="G106" s="5"/>
      <c r="H106" s="5"/>
      <c r="I106" s="5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350"/>
      <c r="U106" s="350"/>
      <c r="V106" s="350"/>
      <c r="W106" s="7"/>
      <c r="X106" s="5"/>
      <c r="Y106" s="370"/>
      <c r="Z106" s="5"/>
      <c r="AA106" s="5"/>
      <c r="AB106" s="5"/>
      <c r="AC106" s="373" t="str">
        <f t="shared" si="20"/>
        <v/>
      </c>
      <c r="AD106" s="12" t="str">
        <f t="shared" si="15"/>
        <v/>
      </c>
      <c r="AE106" s="22" t="str">
        <f>UPPER(IF($V106="","",IF(COUNTIF($AE$20:$AE105,$V106)&lt;1,$V106,"")))</f>
        <v/>
      </c>
      <c r="AF106" s="53" t="str">
        <f t="shared" si="21"/>
        <v/>
      </c>
      <c r="AG106" s="157" t="str">
        <f t="shared" si="16"/>
        <v/>
      </c>
      <c r="AH106" s="5"/>
      <c r="AI106" s="158"/>
      <c r="AJ106" s="41" t="str">
        <f t="shared" si="17"/>
        <v/>
      </c>
      <c r="AK106" s="159" t="str">
        <f t="shared" si="18"/>
        <v/>
      </c>
      <c r="AL106" s="325"/>
      <c r="AM106" s="53"/>
    </row>
    <row r="107" spans="1:39" s="154" customFormat="1">
      <c r="A107" s="53" t="str">
        <f t="shared" si="13"/>
        <v/>
      </c>
      <c r="B107" s="153" t="str">
        <f t="shared" si="14"/>
        <v/>
      </c>
      <c r="C107" s="326"/>
      <c r="D107" s="53">
        <v>87</v>
      </c>
      <c r="E107" s="53" t="str">
        <f t="shared" si="19"/>
        <v/>
      </c>
      <c r="F107" s="5"/>
      <c r="G107" s="5"/>
      <c r="H107" s="5"/>
      <c r="I107" s="5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350"/>
      <c r="U107" s="350"/>
      <c r="V107" s="350"/>
      <c r="W107" s="7"/>
      <c r="X107" s="5"/>
      <c r="Y107" s="370"/>
      <c r="Z107" s="5"/>
      <c r="AA107" s="5"/>
      <c r="AB107" s="5"/>
      <c r="AC107" s="373" t="str">
        <f t="shared" si="20"/>
        <v/>
      </c>
      <c r="AD107" s="12" t="str">
        <f t="shared" si="15"/>
        <v/>
      </c>
      <c r="AE107" s="22" t="str">
        <f>UPPER(IF($V107="","",IF(COUNTIF($AE$20:$AE106,$V107)&lt;1,$V107,"")))</f>
        <v/>
      </c>
      <c r="AF107" s="53" t="str">
        <f t="shared" si="21"/>
        <v/>
      </c>
      <c r="AG107" s="157" t="str">
        <f t="shared" si="16"/>
        <v/>
      </c>
      <c r="AH107" s="5"/>
      <c r="AI107" s="158"/>
      <c r="AJ107" s="41" t="str">
        <f t="shared" si="17"/>
        <v/>
      </c>
      <c r="AK107" s="159" t="str">
        <f t="shared" si="18"/>
        <v/>
      </c>
      <c r="AL107" s="325"/>
      <c r="AM107" s="53"/>
    </row>
    <row r="108" spans="1:39" s="154" customFormat="1" ht="13">
      <c r="A108" s="53" t="str">
        <f t="shared" si="13"/>
        <v/>
      </c>
      <c r="B108" s="153" t="str">
        <f t="shared" si="14"/>
        <v/>
      </c>
      <c r="C108" s="324"/>
      <c r="D108" s="53">
        <v>88</v>
      </c>
      <c r="E108" s="53" t="str">
        <f t="shared" si="19"/>
        <v/>
      </c>
      <c r="F108" s="5"/>
      <c r="G108" s="5"/>
      <c r="H108" s="5"/>
      <c r="I108" s="5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350"/>
      <c r="U108" s="350"/>
      <c r="V108" s="350"/>
      <c r="W108" s="7"/>
      <c r="X108" s="5"/>
      <c r="Y108" s="370"/>
      <c r="Z108" s="5"/>
      <c r="AA108" s="5"/>
      <c r="AB108" s="5"/>
      <c r="AC108" s="373" t="str">
        <f t="shared" si="20"/>
        <v/>
      </c>
      <c r="AD108" s="12" t="str">
        <f t="shared" si="15"/>
        <v/>
      </c>
      <c r="AE108" s="22" t="str">
        <f>UPPER(IF($V108="","",IF(COUNTIF($AE$20:$AE107,$V108)&lt;1,$V108,"")))</f>
        <v/>
      </c>
      <c r="AF108" s="53" t="str">
        <f t="shared" si="21"/>
        <v/>
      </c>
      <c r="AG108" s="157" t="str">
        <f t="shared" si="16"/>
        <v/>
      </c>
      <c r="AH108" s="5"/>
      <c r="AI108" s="158"/>
      <c r="AJ108" s="41" t="str">
        <f t="shared" si="17"/>
        <v/>
      </c>
      <c r="AK108" s="159" t="str">
        <f t="shared" si="18"/>
        <v/>
      </c>
      <c r="AL108" s="325"/>
      <c r="AM108" s="53"/>
    </row>
    <row r="109" spans="1:39" s="154" customFormat="1">
      <c r="A109" s="53" t="str">
        <f t="shared" si="13"/>
        <v/>
      </c>
      <c r="B109" s="153" t="str">
        <f t="shared" si="14"/>
        <v/>
      </c>
      <c r="C109" s="326"/>
      <c r="D109" s="53">
        <v>89</v>
      </c>
      <c r="E109" s="53" t="str">
        <f t="shared" si="19"/>
        <v/>
      </c>
      <c r="F109" s="5"/>
      <c r="G109" s="5"/>
      <c r="H109" s="5"/>
      <c r="I109" s="5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350"/>
      <c r="U109" s="350"/>
      <c r="V109" s="350"/>
      <c r="W109" s="7"/>
      <c r="X109" s="5"/>
      <c r="Y109" s="370"/>
      <c r="Z109" s="5"/>
      <c r="AA109" s="5"/>
      <c r="AB109" s="5"/>
      <c r="AC109" s="373" t="str">
        <f t="shared" si="20"/>
        <v/>
      </c>
      <c r="AD109" s="12" t="str">
        <f t="shared" si="15"/>
        <v/>
      </c>
      <c r="AE109" s="22" t="str">
        <f>UPPER(IF($V109="","",IF(COUNTIF($AE$20:$AE108,$V109)&lt;1,$V109,"")))</f>
        <v/>
      </c>
      <c r="AF109" s="53" t="str">
        <f t="shared" si="21"/>
        <v/>
      </c>
      <c r="AG109" s="157" t="str">
        <f t="shared" si="16"/>
        <v/>
      </c>
      <c r="AH109" s="5"/>
      <c r="AI109" s="158"/>
      <c r="AJ109" s="41" t="str">
        <f t="shared" si="17"/>
        <v/>
      </c>
      <c r="AK109" s="159" t="str">
        <f t="shared" si="18"/>
        <v/>
      </c>
      <c r="AL109" s="325"/>
      <c r="AM109" s="53"/>
    </row>
    <row r="110" spans="1:39" s="154" customFormat="1" ht="13">
      <c r="A110" s="53" t="str">
        <f t="shared" si="13"/>
        <v/>
      </c>
      <c r="B110" s="153" t="str">
        <f t="shared" si="14"/>
        <v/>
      </c>
      <c r="C110" s="324"/>
      <c r="D110" s="53">
        <v>90</v>
      </c>
      <c r="E110" s="53" t="str">
        <f t="shared" si="19"/>
        <v/>
      </c>
      <c r="F110" s="5"/>
      <c r="G110" s="5"/>
      <c r="H110" s="5"/>
      <c r="I110" s="5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350"/>
      <c r="U110" s="350"/>
      <c r="V110" s="350"/>
      <c r="W110" s="7"/>
      <c r="X110" s="5"/>
      <c r="Y110" s="370"/>
      <c r="Z110" s="5"/>
      <c r="AA110" s="5"/>
      <c r="AB110" s="5"/>
      <c r="AC110" s="373" t="str">
        <f t="shared" si="20"/>
        <v/>
      </c>
      <c r="AD110" s="12" t="str">
        <f t="shared" si="15"/>
        <v/>
      </c>
      <c r="AE110" s="22" t="str">
        <f>UPPER(IF($V110="","",IF(COUNTIF($AE$20:$AE109,$V110)&lt;1,$V110,"")))</f>
        <v/>
      </c>
      <c r="AF110" s="53" t="str">
        <f t="shared" si="21"/>
        <v/>
      </c>
      <c r="AG110" s="157" t="str">
        <f t="shared" si="16"/>
        <v/>
      </c>
      <c r="AH110" s="5"/>
      <c r="AI110" s="158"/>
      <c r="AJ110" s="41" t="str">
        <f t="shared" si="17"/>
        <v/>
      </c>
      <c r="AK110" s="159" t="str">
        <f t="shared" si="18"/>
        <v/>
      </c>
      <c r="AL110" s="325"/>
      <c r="AM110" s="53"/>
    </row>
    <row r="111" spans="1:39" s="154" customFormat="1">
      <c r="A111" s="53" t="str">
        <f t="shared" si="13"/>
        <v/>
      </c>
      <c r="B111" s="153" t="str">
        <f t="shared" si="14"/>
        <v/>
      </c>
      <c r="C111" s="326"/>
      <c r="D111" s="53">
        <v>91</v>
      </c>
      <c r="E111" s="53" t="str">
        <f t="shared" si="19"/>
        <v/>
      </c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350"/>
      <c r="U111" s="350"/>
      <c r="V111" s="350"/>
      <c r="W111" s="7"/>
      <c r="X111" s="5"/>
      <c r="Y111" s="370"/>
      <c r="Z111" s="5"/>
      <c r="AA111" s="5"/>
      <c r="AB111" s="5"/>
      <c r="AC111" s="373" t="str">
        <f t="shared" si="20"/>
        <v/>
      </c>
      <c r="AD111" s="12" t="str">
        <f t="shared" si="15"/>
        <v/>
      </c>
      <c r="AE111" s="22" t="str">
        <f>UPPER(IF($V111="","",IF(COUNTIF($AE$20:$AE110,$V111)&lt;1,$V111,"")))</f>
        <v/>
      </c>
      <c r="AF111" s="53" t="str">
        <f t="shared" si="21"/>
        <v/>
      </c>
      <c r="AG111" s="157" t="str">
        <f t="shared" si="16"/>
        <v/>
      </c>
      <c r="AH111" s="5"/>
      <c r="AI111" s="158"/>
      <c r="AJ111" s="41" t="str">
        <f t="shared" si="17"/>
        <v/>
      </c>
      <c r="AK111" s="159" t="str">
        <f t="shared" si="18"/>
        <v/>
      </c>
      <c r="AL111" s="325"/>
      <c r="AM111" s="53"/>
    </row>
    <row r="112" spans="1:39" s="154" customFormat="1">
      <c r="A112" s="53" t="str">
        <f t="shared" si="13"/>
        <v/>
      </c>
      <c r="B112" s="153" t="str">
        <f t="shared" si="14"/>
        <v/>
      </c>
      <c r="C112" s="326"/>
      <c r="D112" s="53">
        <v>92</v>
      </c>
      <c r="E112" s="53" t="str">
        <f t="shared" si="19"/>
        <v/>
      </c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350"/>
      <c r="U112" s="350"/>
      <c r="V112" s="350"/>
      <c r="W112" s="7"/>
      <c r="X112" s="5"/>
      <c r="Y112" s="370"/>
      <c r="Z112" s="5"/>
      <c r="AA112" s="5"/>
      <c r="AB112" s="5"/>
      <c r="AC112" s="373" t="str">
        <f t="shared" si="20"/>
        <v/>
      </c>
      <c r="AD112" s="12" t="str">
        <f t="shared" si="15"/>
        <v/>
      </c>
      <c r="AE112" s="22" t="str">
        <f>UPPER(IF($V112="","",IF(COUNTIF($AE$20:$AE111,$V112)&lt;1,$V112,"")))</f>
        <v/>
      </c>
      <c r="AF112" s="53" t="str">
        <f t="shared" si="21"/>
        <v/>
      </c>
      <c r="AG112" s="157" t="str">
        <f t="shared" si="16"/>
        <v/>
      </c>
      <c r="AH112" s="5"/>
      <c r="AI112" s="158"/>
      <c r="AJ112" s="41" t="str">
        <f t="shared" si="17"/>
        <v/>
      </c>
      <c r="AK112" s="159" t="str">
        <f t="shared" si="18"/>
        <v/>
      </c>
      <c r="AL112" s="325"/>
      <c r="AM112" s="53"/>
    </row>
    <row r="113" spans="1:39" s="154" customFormat="1">
      <c r="A113" s="53" t="str">
        <f t="shared" si="13"/>
        <v/>
      </c>
      <c r="B113" s="153" t="str">
        <f t="shared" si="14"/>
        <v/>
      </c>
      <c r="C113" s="326"/>
      <c r="D113" s="53">
        <v>93</v>
      </c>
      <c r="E113" s="53" t="str">
        <f t="shared" si="19"/>
        <v/>
      </c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350"/>
      <c r="U113" s="350"/>
      <c r="V113" s="350"/>
      <c r="W113" s="7"/>
      <c r="X113" s="5"/>
      <c r="Y113" s="370"/>
      <c r="Z113" s="5"/>
      <c r="AA113" s="5"/>
      <c r="AB113" s="5"/>
      <c r="AC113" s="373" t="str">
        <f t="shared" si="20"/>
        <v/>
      </c>
      <c r="AD113" s="12" t="str">
        <f t="shared" si="15"/>
        <v/>
      </c>
      <c r="AE113" s="22" t="str">
        <f>UPPER(IF($V113="","",IF(COUNTIF($AE$20:$AE112,$V113)&lt;1,$V113,"")))</f>
        <v/>
      </c>
      <c r="AF113" s="53" t="str">
        <f t="shared" si="21"/>
        <v/>
      </c>
      <c r="AG113" s="157" t="str">
        <f t="shared" si="16"/>
        <v/>
      </c>
      <c r="AH113" s="5"/>
      <c r="AI113" s="158"/>
      <c r="AJ113" s="41" t="str">
        <f t="shared" si="17"/>
        <v/>
      </c>
      <c r="AK113" s="159" t="str">
        <f t="shared" si="18"/>
        <v/>
      </c>
      <c r="AL113" s="325"/>
      <c r="AM113" s="53"/>
    </row>
    <row r="114" spans="1:39" s="154" customFormat="1">
      <c r="A114" s="53" t="str">
        <f t="shared" si="13"/>
        <v/>
      </c>
      <c r="B114" s="153" t="str">
        <f t="shared" si="14"/>
        <v/>
      </c>
      <c r="C114" s="326"/>
      <c r="D114" s="53">
        <v>94</v>
      </c>
      <c r="E114" s="53" t="str">
        <f t="shared" si="19"/>
        <v/>
      </c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350"/>
      <c r="U114" s="350"/>
      <c r="V114" s="350"/>
      <c r="W114" s="7"/>
      <c r="X114" s="5"/>
      <c r="Y114" s="370"/>
      <c r="Z114" s="5"/>
      <c r="AA114" s="5"/>
      <c r="AB114" s="5"/>
      <c r="AC114" s="373" t="str">
        <f t="shared" si="20"/>
        <v/>
      </c>
      <c r="AD114" s="12" t="str">
        <f t="shared" si="15"/>
        <v/>
      </c>
      <c r="AE114" s="22" t="str">
        <f>UPPER(IF($V114="","",IF(COUNTIF($AE$20:$AE113,$V114)&lt;1,$V114,"")))</f>
        <v/>
      </c>
      <c r="AF114" s="53" t="str">
        <f t="shared" si="21"/>
        <v/>
      </c>
      <c r="AG114" s="157" t="str">
        <f t="shared" si="16"/>
        <v/>
      </c>
      <c r="AH114" s="5"/>
      <c r="AI114" s="158"/>
      <c r="AJ114" s="41" t="str">
        <f t="shared" si="17"/>
        <v/>
      </c>
      <c r="AK114" s="159" t="str">
        <f t="shared" si="18"/>
        <v/>
      </c>
      <c r="AL114" s="325"/>
      <c r="AM114" s="53"/>
    </row>
    <row r="115" spans="1:39" s="154" customFormat="1">
      <c r="A115" s="53" t="str">
        <f t="shared" si="13"/>
        <v/>
      </c>
      <c r="B115" s="153" t="str">
        <f t="shared" si="14"/>
        <v/>
      </c>
      <c r="C115" s="326"/>
      <c r="D115" s="53">
        <v>95</v>
      </c>
      <c r="E115" s="53" t="str">
        <f t="shared" si="19"/>
        <v/>
      </c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350"/>
      <c r="U115" s="350"/>
      <c r="V115" s="350"/>
      <c r="W115" s="7"/>
      <c r="X115" s="5"/>
      <c r="Y115" s="370"/>
      <c r="Z115" s="5"/>
      <c r="AA115" s="5"/>
      <c r="AB115" s="5"/>
      <c r="AC115" s="373" t="str">
        <f t="shared" si="20"/>
        <v/>
      </c>
      <c r="AD115" s="12" t="str">
        <f t="shared" si="15"/>
        <v/>
      </c>
      <c r="AE115" s="22" t="str">
        <f>UPPER(IF($V115="","",IF(COUNTIF($AE$20:$AE114,$V115)&lt;1,$V115,"")))</f>
        <v/>
      </c>
      <c r="AF115" s="53" t="str">
        <f t="shared" si="21"/>
        <v/>
      </c>
      <c r="AG115" s="157" t="str">
        <f t="shared" si="16"/>
        <v/>
      </c>
      <c r="AH115" s="5"/>
      <c r="AI115" s="158"/>
      <c r="AJ115" s="41" t="str">
        <f t="shared" si="17"/>
        <v/>
      </c>
      <c r="AK115" s="159" t="str">
        <f t="shared" si="18"/>
        <v/>
      </c>
      <c r="AL115" s="325"/>
      <c r="AM115" s="53"/>
    </row>
    <row r="116" spans="1:39" s="154" customFormat="1" ht="13">
      <c r="A116" s="53" t="str">
        <f t="shared" si="13"/>
        <v/>
      </c>
      <c r="B116" s="153" t="str">
        <f t="shared" si="14"/>
        <v/>
      </c>
      <c r="C116" s="324"/>
      <c r="D116" s="53">
        <v>96</v>
      </c>
      <c r="E116" s="53" t="str">
        <f t="shared" si="19"/>
        <v/>
      </c>
      <c r="F116" s="5"/>
      <c r="G116" s="5"/>
      <c r="H116" s="5"/>
      <c r="I116" s="5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350"/>
      <c r="U116" s="350"/>
      <c r="V116" s="350"/>
      <c r="W116" s="7"/>
      <c r="X116" s="5"/>
      <c r="Y116" s="370"/>
      <c r="Z116" s="5"/>
      <c r="AA116" s="5"/>
      <c r="AB116" s="5"/>
      <c r="AC116" s="373" t="str">
        <f t="shared" si="20"/>
        <v/>
      </c>
      <c r="AD116" s="12" t="str">
        <f t="shared" si="15"/>
        <v/>
      </c>
      <c r="AE116" s="22" t="str">
        <f>UPPER(IF($V116="","",IF(COUNTIF($AE$20:$AE115,$V116)&lt;1,$V116,"")))</f>
        <v/>
      </c>
      <c r="AF116" s="53" t="str">
        <f t="shared" si="21"/>
        <v/>
      </c>
      <c r="AG116" s="157" t="str">
        <f t="shared" si="16"/>
        <v/>
      </c>
      <c r="AH116" s="5"/>
      <c r="AI116" s="158"/>
      <c r="AJ116" s="41" t="str">
        <f t="shared" si="17"/>
        <v/>
      </c>
      <c r="AK116" s="159" t="str">
        <f t="shared" si="18"/>
        <v/>
      </c>
      <c r="AL116" s="325"/>
      <c r="AM116" s="53"/>
    </row>
    <row r="117" spans="1:39" s="154" customFormat="1">
      <c r="A117" s="53" t="str">
        <f t="shared" si="13"/>
        <v/>
      </c>
      <c r="B117" s="153" t="str">
        <f t="shared" si="14"/>
        <v/>
      </c>
      <c r="C117" s="326"/>
      <c r="D117" s="53">
        <v>97</v>
      </c>
      <c r="E117" s="53" t="str">
        <f t="shared" si="19"/>
        <v/>
      </c>
      <c r="F117" s="5"/>
      <c r="G117" s="5"/>
      <c r="H117" s="5"/>
      <c r="I117" s="5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350"/>
      <c r="U117" s="350"/>
      <c r="V117" s="350"/>
      <c r="W117" s="7"/>
      <c r="X117" s="5"/>
      <c r="Y117" s="370"/>
      <c r="Z117" s="5"/>
      <c r="AA117" s="5"/>
      <c r="AB117" s="5"/>
      <c r="AC117" s="373" t="str">
        <f t="shared" si="20"/>
        <v/>
      </c>
      <c r="AD117" s="12" t="str">
        <f t="shared" si="15"/>
        <v/>
      </c>
      <c r="AE117" s="22" t="str">
        <f>UPPER(IF($V117="","",IF(COUNTIF($AE$20:$AE116,$V117)&lt;1,$V117,"")))</f>
        <v/>
      </c>
      <c r="AF117" s="53" t="str">
        <f t="shared" si="21"/>
        <v/>
      </c>
      <c r="AG117" s="157" t="str">
        <f t="shared" si="16"/>
        <v/>
      </c>
      <c r="AH117" s="5"/>
      <c r="AI117" s="158"/>
      <c r="AJ117" s="41" t="str">
        <f t="shared" si="17"/>
        <v/>
      </c>
      <c r="AK117" s="159" t="str">
        <f t="shared" si="18"/>
        <v/>
      </c>
      <c r="AL117" s="325"/>
      <c r="AM117" s="53"/>
    </row>
    <row r="118" spans="1:39" s="154" customFormat="1" ht="13">
      <c r="A118" s="53" t="str">
        <f t="shared" si="13"/>
        <v/>
      </c>
      <c r="B118" s="153" t="str">
        <f t="shared" si="14"/>
        <v/>
      </c>
      <c r="C118" s="324"/>
      <c r="D118" s="53">
        <v>98</v>
      </c>
      <c r="E118" s="53" t="str">
        <f t="shared" si="19"/>
        <v/>
      </c>
      <c r="F118" s="5"/>
      <c r="G118" s="5"/>
      <c r="H118" s="5"/>
      <c r="I118" s="5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350"/>
      <c r="U118" s="350"/>
      <c r="V118" s="350"/>
      <c r="W118" s="7"/>
      <c r="X118" s="5"/>
      <c r="Y118" s="370"/>
      <c r="Z118" s="5"/>
      <c r="AA118" s="5"/>
      <c r="AB118" s="5"/>
      <c r="AC118" s="373" t="str">
        <f t="shared" si="20"/>
        <v/>
      </c>
      <c r="AD118" s="12" t="str">
        <f t="shared" si="15"/>
        <v/>
      </c>
      <c r="AE118" s="22" t="str">
        <f>UPPER(IF($V118="","",IF(COUNTIF($AE$20:$AE117,$V118)&lt;1,$V118,"")))</f>
        <v/>
      </c>
      <c r="AF118" s="53" t="str">
        <f t="shared" si="21"/>
        <v/>
      </c>
      <c r="AG118" s="157" t="str">
        <f t="shared" si="16"/>
        <v/>
      </c>
      <c r="AH118" s="5"/>
      <c r="AI118" s="158"/>
      <c r="AJ118" s="41" t="str">
        <f t="shared" si="17"/>
        <v/>
      </c>
      <c r="AK118" s="159" t="str">
        <f t="shared" si="18"/>
        <v/>
      </c>
      <c r="AL118" s="325"/>
      <c r="AM118" s="53"/>
    </row>
    <row r="119" spans="1:39" s="154" customFormat="1">
      <c r="A119" s="53" t="str">
        <f t="shared" si="13"/>
        <v/>
      </c>
      <c r="B119" s="153" t="str">
        <f t="shared" si="14"/>
        <v/>
      </c>
      <c r="C119" s="326"/>
      <c r="D119" s="53">
        <v>99</v>
      </c>
      <c r="E119" s="53" t="str">
        <f t="shared" si="19"/>
        <v/>
      </c>
      <c r="F119" s="5"/>
      <c r="G119" s="5"/>
      <c r="H119" s="5"/>
      <c r="I119" s="5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350"/>
      <c r="U119" s="350"/>
      <c r="V119" s="350"/>
      <c r="W119" s="7"/>
      <c r="X119" s="5"/>
      <c r="Y119" s="370"/>
      <c r="Z119" s="5"/>
      <c r="AA119" s="5"/>
      <c r="AB119" s="5"/>
      <c r="AC119" s="373" t="str">
        <f t="shared" si="20"/>
        <v/>
      </c>
      <c r="AD119" s="12" t="str">
        <f t="shared" si="15"/>
        <v/>
      </c>
      <c r="AE119" s="22" t="str">
        <f>UPPER(IF($V119="","",IF(COUNTIF($AE$20:$AE118,$V119)&lt;1,$V119,"")))</f>
        <v/>
      </c>
      <c r="AF119" s="53" t="str">
        <f t="shared" si="21"/>
        <v/>
      </c>
      <c r="AG119" s="157" t="str">
        <f t="shared" si="16"/>
        <v/>
      </c>
      <c r="AH119" s="5"/>
      <c r="AI119" s="158"/>
      <c r="AJ119" s="41" t="str">
        <f t="shared" si="17"/>
        <v/>
      </c>
      <c r="AK119" s="159" t="str">
        <f t="shared" si="18"/>
        <v/>
      </c>
      <c r="AL119" s="325"/>
      <c r="AM119" s="53"/>
    </row>
    <row r="120" spans="1:39" s="154" customFormat="1" ht="13">
      <c r="A120" s="53" t="str">
        <f t="shared" si="13"/>
        <v/>
      </c>
      <c r="B120" s="153" t="str">
        <f t="shared" si="14"/>
        <v/>
      </c>
      <c r="C120" s="324"/>
      <c r="D120" s="53">
        <v>100</v>
      </c>
      <c r="E120" s="53" t="str">
        <f t="shared" si="19"/>
        <v/>
      </c>
      <c r="F120" s="5"/>
      <c r="G120" s="5"/>
      <c r="H120" s="5"/>
      <c r="I120" s="5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350"/>
      <c r="U120" s="350"/>
      <c r="V120" s="350"/>
      <c r="W120" s="7"/>
      <c r="X120" s="5"/>
      <c r="Y120" s="370"/>
      <c r="Z120" s="5"/>
      <c r="AA120" s="5"/>
      <c r="AB120" s="5"/>
      <c r="AC120" s="373" t="str">
        <f t="shared" si="20"/>
        <v/>
      </c>
      <c r="AD120" s="12" t="str">
        <f t="shared" si="15"/>
        <v/>
      </c>
      <c r="AE120" s="22" t="str">
        <f>UPPER(IF($V120="","",IF(COUNTIF($AE$20:$AE119,$V120)&lt;1,$V120,"")))</f>
        <v/>
      </c>
      <c r="AF120" s="53" t="str">
        <f t="shared" si="21"/>
        <v/>
      </c>
      <c r="AG120" s="157" t="str">
        <f t="shared" si="16"/>
        <v/>
      </c>
      <c r="AH120" s="5"/>
      <c r="AI120" s="158"/>
      <c r="AJ120" s="41" t="str">
        <f t="shared" si="17"/>
        <v/>
      </c>
      <c r="AK120" s="159" t="str">
        <f t="shared" si="18"/>
        <v/>
      </c>
      <c r="AL120" s="325"/>
      <c r="AM120" s="53"/>
    </row>
    <row r="121" spans="1:39">
      <c r="A121" s="53"/>
      <c r="B121" s="153"/>
      <c r="C121" s="315"/>
      <c r="D121" s="53"/>
      <c r="E121" s="53"/>
      <c r="F121" s="53"/>
      <c r="G121" s="53"/>
      <c r="H121" s="53"/>
      <c r="I121" s="53"/>
      <c r="J121" s="160"/>
      <c r="K121" s="53"/>
      <c r="L121" s="53"/>
      <c r="M121" s="53"/>
      <c r="N121" s="53"/>
      <c r="O121" s="53"/>
      <c r="P121" s="53"/>
      <c r="Q121" s="53"/>
      <c r="R121" s="53"/>
      <c r="S121" s="53"/>
      <c r="T121" s="351"/>
      <c r="U121" s="351"/>
      <c r="V121" s="351"/>
      <c r="W121" s="161"/>
      <c r="X121" s="53"/>
      <c r="Y121" s="162"/>
      <c r="Z121" s="53"/>
      <c r="AA121" s="53"/>
      <c r="AB121" s="53"/>
      <c r="AC121" s="156"/>
      <c r="AD121" s="12"/>
      <c r="AE121" s="22"/>
      <c r="AF121" s="53"/>
      <c r="AG121" s="157"/>
      <c r="AH121" s="53"/>
      <c r="AI121" s="157"/>
      <c r="AJ121" s="41"/>
      <c r="AK121" s="159"/>
      <c r="AL121" s="53"/>
      <c r="AM121" s="49"/>
    </row>
  </sheetData>
  <sheetProtection algorithmName="SHA-512" hashValue="mf7HYHRwQWAi+LYnW5yqHDe9LMUOBhJi9T418Yzo+w6hYNS8ZvmPbu3iPhMKFpdq5zUDaEi75LqdrV/7pptPkQ==" saltValue="BMefg64viowCtqvXK1S1RA==" spinCount="100000" sheet="1" objects="1" scenarios="1" selectLockedCells="1"/>
  <phoneticPr fontId="8" type="noConversion"/>
  <conditionalFormatting sqref="B21:B120">
    <cfRule type="expression" dxfId="12" priority="38">
      <formula>$C21=""</formula>
    </cfRule>
    <cfRule type="duplicateValues" dxfId="11" priority="39"/>
  </conditionalFormatting>
  <conditionalFormatting sqref="F21:G120">
    <cfRule type="duplicateValues" dxfId="10" priority="36"/>
  </conditionalFormatting>
  <conditionalFormatting sqref="F21:G121">
    <cfRule type="duplicateValues" dxfId="9" priority="34"/>
  </conditionalFormatting>
  <conditionalFormatting sqref="J21:J120">
    <cfRule type="duplicateValues" dxfId="8" priority="55" stopIfTrue="1"/>
  </conditionalFormatting>
  <conditionalFormatting sqref="K21:L121 S21:S121">
    <cfRule type="expression" dxfId="7" priority="12" stopIfTrue="1">
      <formula>OR($I21:$J21="",$I21&gt;$D$9,$I21&lt;$D$4)</formula>
    </cfRule>
  </conditionalFormatting>
  <conditionalFormatting sqref="M21:M121 O21:P121">
    <cfRule type="expression" dxfId="6" priority="11" stopIfTrue="1">
      <formula>OR($I21:$J21="",$I21&gt;$D$6,$I21&lt;$D$4)</formula>
    </cfRule>
  </conditionalFormatting>
  <conditionalFormatting sqref="N21:N121 R21:R121">
    <cfRule type="expression" dxfId="5" priority="10">
      <formula>OR($I21:$J21="",$I21&gt;$D$4,$I21&lt;$D$4)</formula>
    </cfRule>
  </conditionalFormatting>
  <conditionalFormatting sqref="Q21:Q37">
    <cfRule type="expression" dxfId="4" priority="62" stopIfTrue="1">
      <formula>OR($I21:$J21="",AND($I21&lt;$D$7,$I21&gt;$D9))</formula>
    </cfRule>
  </conditionalFormatting>
  <conditionalFormatting sqref="Q38:Q120">
    <cfRule type="expression" dxfId="3" priority="8" stopIfTrue="1">
      <formula>OR($I38:$J38="",AND($I38&lt;$D$7,$I38&gt;$D12))</formula>
    </cfRule>
  </conditionalFormatting>
  <conditionalFormatting sqref="Q121">
    <cfRule type="expression" dxfId="2" priority="49" stopIfTrue="1">
      <formula>OR($I121:$J121="",AND($I121&lt;$D$7,$I121&gt;#REF!))</formula>
    </cfRule>
  </conditionalFormatting>
  <conditionalFormatting sqref="T21:V120">
    <cfRule type="expression" dxfId="1" priority="5">
      <formula>OR($I21:$J21="",$I21&gt;$D$6,$I21&lt;$D$4)</formula>
    </cfRule>
  </conditionalFormatting>
  <conditionalFormatting sqref="AC21:AC120">
    <cfRule type="expression" dxfId="0" priority="1">
      <formula>ISTEXT($AC$21)</formula>
    </cfRule>
  </conditionalFormatting>
  <dataValidations count="2">
    <dataValidation type="custom" allowBlank="1" showInputMessage="1" showErrorMessage="1" errorTitle="輸入錯誤" error="請輸入正確電郵地址" sqref="Y21:Y121" xr:uid="{F155CFE2-3482-6A43-A2AF-C01F91182A00}">
      <formula1>ISNUMBER(MATCH("*@*.?*",Y21,0))</formula1>
    </dataValidation>
    <dataValidation type="custom" allowBlank="1" showInputMessage="1" showErrorMessage="1" error="出生年份不適合本年齡組別" sqref="I21:I121" xr:uid="{B374C5F4-80C6-DC43-87A1-DACBE98DA13F}">
      <formula1>OR($I21=$D$4,$I21=$D$5,$I21=$D$6,$I21=$D$7,$I21=$D$8,$I21=$D$9)</formula1>
    </dataValidation>
  </dataValidations>
  <hyperlinks>
    <hyperlink ref="X19" r:id="rId1" display="http://www.tcaa.com.hk/wordpress/wp-content/uploads/2022/12/2022-TCAA-Member-Master-List.pdf" xr:uid="{560FD520-3484-174F-96CD-224FBBCD21F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ignoredErrors>
    <ignoredError sqref="B21:D21 V40:AB75 B22:D37 V35:AB39 AI35:AI39 V85:AB120 V76:AB84 AI76:AI84 V23:AB34 R22:T37 B38:D120 AD21:AI21 V22:AB22 AD22:AF22 AD40:AF75 AD35:AF39 AD85:AF120 AD76:AF84 AD23:AF34 AH22:AI22 AH40:AI75 AH85:AI120 AH23:AI34 F22:P37 F38:T120" emptyCellReferenc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公開及青年組 Open &amp; Junior</vt:lpstr>
      <vt:lpstr>少年組 Youth</vt:lpstr>
      <vt:lpstr>'公開及青年組 Open &amp; Junior'!Print_Titles</vt:lpstr>
      <vt:lpstr>'少年組 Youth'!Print_Titles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2023-02-15T01:04:50Z</cp:lastPrinted>
  <dcterms:created xsi:type="dcterms:W3CDTF">2017-02-07T17:26:07Z</dcterms:created>
  <dcterms:modified xsi:type="dcterms:W3CDTF">2023-11-15T17:12:02Z</dcterms:modified>
</cp:coreProperties>
</file>