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Ryan/Dropbox/Mac/Desktop/TCAA/2023.10.21-22 OAC3/"/>
    </mc:Choice>
  </mc:AlternateContent>
  <xr:revisionPtr revIDLastSave="0" documentId="13_ncr:1_{9A210FD6-DF85-1345-8E27-B661C18F7240}" xr6:coauthVersionLast="47" xr6:coauthVersionMax="47" xr10:uidLastSave="{00000000-0000-0000-0000-000000000000}"/>
  <bookViews>
    <workbookView xWindow="1020" yWindow="460" windowWidth="26300" windowHeight="17260" tabRatio="500" activeTab="1" xr2:uid="{00000000-000D-0000-FFFF-FFFF00000000}"/>
  </bookViews>
  <sheets>
    <sheet name="公開及青年組 Open &amp; Junior" sheetId="9" r:id="rId1"/>
    <sheet name="少年組 Youth" sheetId="10" r:id="rId2"/>
  </sheets>
  <definedNames>
    <definedName name="_xlnm._FilterDatabase" localSheetId="0" hidden="1">'公開及青年組 Open &amp; Junior'!$A$21:$AV$122</definedName>
    <definedName name="_xlnm._FilterDatabase" localSheetId="1" hidden="1">'少年組 Youth'!$B$20:$AL$121</definedName>
    <definedName name="_xlnm.Print_Area" localSheetId="0">'公開及青年組 Open &amp; Junior'!#REF!</definedName>
    <definedName name="_xlnm.Print_Area" localSheetId="1">'少年組 Youth'!#REF!</definedName>
    <definedName name="_xlnm.Print_Titles" localSheetId="0">'公開及青年組 Open &amp; Junior'!$20:$21</definedName>
    <definedName name="_xlnm.Print_Titles" localSheetId="1">'少年組 Youth'!$19:$20</definedName>
    <definedName name="tbPrice">#REF!</definedName>
    <definedName name="董康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9" i="9" l="1"/>
  <c r="R19" i="9"/>
  <c r="AS16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G17" i="9"/>
  <c r="L19" i="9"/>
  <c r="N19" i="9"/>
  <c r="V19" i="9"/>
  <c r="W19" i="9"/>
  <c r="X19" i="9"/>
  <c r="Y19" i="9"/>
  <c r="Z19" i="9"/>
  <c r="AA19" i="9"/>
  <c r="AB19" i="9"/>
  <c r="AC19" i="9"/>
  <c r="AD19" i="9"/>
  <c r="AE19" i="9"/>
  <c r="C4" i="9"/>
  <c r="D4" i="9" s="1"/>
  <c r="C5" i="9"/>
  <c r="D5" i="9" s="1"/>
  <c r="C6" i="9"/>
  <c r="D6" i="9" s="1"/>
  <c r="C7" i="9"/>
  <c r="D7" i="9" s="1"/>
  <c r="C8" i="9"/>
  <c r="D8" i="9" s="1"/>
  <c r="C9" i="9"/>
  <c r="D9" i="9" s="1"/>
  <c r="C10" i="9"/>
  <c r="D10" i="9" s="1"/>
  <c r="C11" i="9"/>
  <c r="D11" i="9" s="1"/>
  <c r="C12" i="9"/>
  <c r="D12" i="9" s="1"/>
  <c r="A22" i="9"/>
  <c r="B22" i="9"/>
  <c r="A23" i="9"/>
  <c r="B23" i="9"/>
  <c r="A24" i="9"/>
  <c r="B24" i="9"/>
  <c r="A25" i="9"/>
  <c r="B25" i="9"/>
  <c r="A26" i="9"/>
  <c r="B26" i="9"/>
  <c r="A27" i="9"/>
  <c r="B27" i="9"/>
  <c r="A28" i="9"/>
  <c r="B28" i="9"/>
  <c r="A29" i="9"/>
  <c r="B29" i="9"/>
  <c r="A30" i="9"/>
  <c r="B30" i="9"/>
  <c r="A31" i="9"/>
  <c r="B31" i="9"/>
  <c r="A32" i="9"/>
  <c r="B32" i="9"/>
  <c r="A33" i="9"/>
  <c r="B33" i="9"/>
  <c r="A34" i="9"/>
  <c r="B34" i="9"/>
  <c r="A35" i="9"/>
  <c r="B35" i="9"/>
  <c r="A36" i="9"/>
  <c r="B36" i="9"/>
  <c r="A37" i="9"/>
  <c r="B37" i="9"/>
  <c r="A38" i="9"/>
  <c r="B38" i="9"/>
  <c r="A39" i="9"/>
  <c r="B39" i="9"/>
  <c r="A40" i="9"/>
  <c r="B40" i="9"/>
  <c r="A41" i="9"/>
  <c r="B41" i="9"/>
  <c r="A42" i="9"/>
  <c r="B42" i="9"/>
  <c r="A43" i="9"/>
  <c r="B43" i="9"/>
  <c r="A44" i="9"/>
  <c r="B44" i="9"/>
  <c r="A45" i="9"/>
  <c r="B45" i="9"/>
  <c r="A46" i="9"/>
  <c r="B46" i="9"/>
  <c r="A47" i="9"/>
  <c r="B47" i="9"/>
  <c r="A48" i="9"/>
  <c r="B48" i="9"/>
  <c r="A49" i="9"/>
  <c r="B49" i="9"/>
  <c r="A50" i="9"/>
  <c r="B50" i="9"/>
  <c r="A51" i="9"/>
  <c r="B51" i="9"/>
  <c r="A52" i="9"/>
  <c r="B52" i="9"/>
  <c r="A53" i="9"/>
  <c r="B53" i="9"/>
  <c r="A54" i="9"/>
  <c r="B54" i="9"/>
  <c r="A55" i="9"/>
  <c r="B55" i="9"/>
  <c r="A56" i="9"/>
  <c r="B56" i="9"/>
  <c r="A57" i="9"/>
  <c r="B57" i="9"/>
  <c r="A58" i="9"/>
  <c r="B58" i="9"/>
  <c r="A59" i="9"/>
  <c r="B59" i="9"/>
  <c r="A60" i="9"/>
  <c r="B60" i="9"/>
  <c r="A61" i="9"/>
  <c r="B61" i="9"/>
  <c r="A62" i="9"/>
  <c r="B62" i="9"/>
  <c r="A63" i="9"/>
  <c r="B63" i="9"/>
  <c r="A64" i="9"/>
  <c r="B64" i="9"/>
  <c r="A65" i="9"/>
  <c r="B65" i="9"/>
  <c r="A66" i="9"/>
  <c r="B66" i="9"/>
  <c r="A67" i="9"/>
  <c r="B67" i="9"/>
  <c r="A68" i="9"/>
  <c r="B68" i="9"/>
  <c r="A69" i="9"/>
  <c r="B69" i="9"/>
  <c r="A70" i="9"/>
  <c r="B70" i="9"/>
  <c r="A71" i="9"/>
  <c r="B71" i="9"/>
  <c r="A72" i="9"/>
  <c r="B72" i="9"/>
  <c r="A73" i="9"/>
  <c r="B73" i="9"/>
  <c r="A74" i="9"/>
  <c r="B74" i="9"/>
  <c r="A75" i="9"/>
  <c r="B75" i="9"/>
  <c r="A76" i="9"/>
  <c r="B76" i="9"/>
  <c r="A77" i="9"/>
  <c r="B77" i="9"/>
  <c r="A78" i="9"/>
  <c r="B78" i="9"/>
  <c r="A79" i="9"/>
  <c r="B79" i="9"/>
  <c r="A80" i="9"/>
  <c r="B80" i="9"/>
  <c r="A81" i="9"/>
  <c r="B81" i="9"/>
  <c r="A82" i="9"/>
  <c r="B82" i="9"/>
  <c r="A83" i="9"/>
  <c r="B83" i="9"/>
  <c r="A84" i="9"/>
  <c r="B84" i="9"/>
  <c r="A85" i="9"/>
  <c r="B85" i="9"/>
  <c r="A86" i="9"/>
  <c r="B86" i="9"/>
  <c r="A87" i="9"/>
  <c r="B87" i="9"/>
  <c r="A88" i="9"/>
  <c r="B88" i="9"/>
  <c r="A89" i="9"/>
  <c r="B89" i="9"/>
  <c r="A90" i="9"/>
  <c r="B90" i="9"/>
  <c r="A91" i="9"/>
  <c r="B91" i="9"/>
  <c r="A92" i="9"/>
  <c r="B92" i="9"/>
  <c r="A93" i="9"/>
  <c r="B93" i="9"/>
  <c r="A94" i="9"/>
  <c r="B94" i="9"/>
  <c r="A95" i="9"/>
  <c r="B95" i="9"/>
  <c r="A96" i="9"/>
  <c r="B96" i="9"/>
  <c r="A97" i="9"/>
  <c r="B97" i="9"/>
  <c r="A98" i="9"/>
  <c r="B98" i="9"/>
  <c r="A99" i="9"/>
  <c r="B99" i="9"/>
  <c r="A100" i="9"/>
  <c r="B100" i="9"/>
  <c r="A101" i="9"/>
  <c r="B101" i="9"/>
  <c r="A102" i="9"/>
  <c r="B102" i="9"/>
  <c r="A103" i="9"/>
  <c r="B103" i="9"/>
  <c r="A104" i="9"/>
  <c r="B104" i="9"/>
  <c r="A105" i="9"/>
  <c r="B105" i="9"/>
  <c r="A106" i="9"/>
  <c r="B106" i="9"/>
  <c r="A107" i="9"/>
  <c r="B107" i="9"/>
  <c r="A108" i="9"/>
  <c r="B108" i="9"/>
  <c r="A109" i="9"/>
  <c r="B109" i="9"/>
  <c r="A110" i="9"/>
  <c r="B110" i="9"/>
  <c r="A111" i="9"/>
  <c r="B111" i="9"/>
  <c r="A112" i="9"/>
  <c r="B112" i="9"/>
  <c r="A113" i="9"/>
  <c r="B113" i="9"/>
  <c r="A114" i="9"/>
  <c r="B114" i="9"/>
  <c r="A115" i="9"/>
  <c r="B115" i="9"/>
  <c r="A116" i="9"/>
  <c r="B116" i="9"/>
  <c r="A117" i="9"/>
  <c r="B117" i="9"/>
  <c r="A118" i="9"/>
  <c r="B118" i="9"/>
  <c r="A119" i="9"/>
  <c r="B119" i="9"/>
  <c r="A120" i="9"/>
  <c r="B120" i="9"/>
  <c r="A121" i="9"/>
  <c r="B121" i="9"/>
  <c r="AF120" i="10"/>
  <c r="AC120" i="10"/>
  <c r="AF119" i="10"/>
  <c r="AC119" i="10"/>
  <c r="AF118" i="10"/>
  <c r="AC118" i="10"/>
  <c r="AF117" i="10"/>
  <c r="AC117" i="10"/>
  <c r="AF116" i="10"/>
  <c r="AC116" i="10"/>
  <c r="AF115" i="10"/>
  <c r="AE115" i="10"/>
  <c r="AD115" i="10" s="1"/>
  <c r="AC115" i="10"/>
  <c r="AF114" i="10"/>
  <c r="AE114" i="10"/>
  <c r="AD114" i="10" s="1"/>
  <c r="AC114" i="10"/>
  <c r="AF113" i="10"/>
  <c r="AE113" i="10"/>
  <c r="AD113" i="10" s="1"/>
  <c r="AC113" i="10"/>
  <c r="AF112" i="10"/>
  <c r="AE112" i="10"/>
  <c r="AD112" i="10" s="1"/>
  <c r="AC112" i="10"/>
  <c r="AF111" i="10"/>
  <c r="AE111" i="10"/>
  <c r="AD111" i="10" s="1"/>
  <c r="AC111" i="10"/>
  <c r="AF110" i="10"/>
  <c r="AE110" i="10"/>
  <c r="AD110" i="10" s="1"/>
  <c r="AC110" i="10"/>
  <c r="AF109" i="10"/>
  <c r="AC109" i="10"/>
  <c r="AF108" i="10"/>
  <c r="AC108" i="10"/>
  <c r="AF107" i="10"/>
  <c r="AC107" i="10"/>
  <c r="AF106" i="10"/>
  <c r="AC106" i="10"/>
  <c r="AF105" i="10"/>
  <c r="AE105" i="10"/>
  <c r="AD105" i="10" s="1"/>
  <c r="AC105" i="10"/>
  <c r="AF104" i="10"/>
  <c r="AE104" i="10"/>
  <c r="AD104" i="10" s="1"/>
  <c r="AC104" i="10"/>
  <c r="AF103" i="10"/>
  <c r="AE103" i="10"/>
  <c r="AD103" i="10" s="1"/>
  <c r="AC103" i="10"/>
  <c r="AF102" i="10"/>
  <c r="AE102" i="10"/>
  <c r="AD102" i="10" s="1"/>
  <c r="AC102" i="10"/>
  <c r="AF101" i="10"/>
  <c r="AE101" i="10"/>
  <c r="AD101" i="10" s="1"/>
  <c r="AC101" i="10"/>
  <c r="AF100" i="10"/>
  <c r="AE100" i="10"/>
  <c r="AD100" i="10" s="1"/>
  <c r="AC100" i="10"/>
  <c r="AF99" i="10"/>
  <c r="AE99" i="10"/>
  <c r="AD99" i="10" s="1"/>
  <c r="AC99" i="10"/>
  <c r="AF98" i="10"/>
  <c r="AE98" i="10"/>
  <c r="AD98" i="10" s="1"/>
  <c r="AC98" i="10"/>
  <c r="AF97" i="10"/>
  <c r="AE97" i="10"/>
  <c r="AD97" i="10" s="1"/>
  <c r="AC97" i="10"/>
  <c r="AF96" i="10"/>
  <c r="AE96" i="10"/>
  <c r="AD96" i="10"/>
  <c r="AC96" i="10"/>
  <c r="AF95" i="10"/>
  <c r="AE95" i="10"/>
  <c r="AD95" i="10" s="1"/>
  <c r="AC95" i="10"/>
  <c r="AF94" i="10"/>
  <c r="AE94" i="10"/>
  <c r="AD94" i="10"/>
  <c r="AC94" i="10"/>
  <c r="AF93" i="10"/>
  <c r="AE93" i="10"/>
  <c r="AD93" i="10" s="1"/>
  <c r="AC93" i="10"/>
  <c r="AF92" i="10"/>
  <c r="AE92" i="10"/>
  <c r="AD92" i="10" s="1"/>
  <c r="AC92" i="10"/>
  <c r="AF91" i="10"/>
  <c r="AE91" i="10"/>
  <c r="AD91" i="10" s="1"/>
  <c r="AC91" i="10"/>
  <c r="AF90" i="10"/>
  <c r="AE90" i="10"/>
  <c r="AD90" i="10" s="1"/>
  <c r="AC90" i="10"/>
  <c r="AF89" i="10"/>
  <c r="AE89" i="10"/>
  <c r="AD89" i="10" s="1"/>
  <c r="AC89" i="10"/>
  <c r="AF88" i="10"/>
  <c r="AC88" i="10"/>
  <c r="AF87" i="10"/>
  <c r="AE87" i="10"/>
  <c r="AD87" i="10" s="1"/>
  <c r="AC87" i="10"/>
  <c r="AF86" i="10"/>
  <c r="AE86" i="10"/>
  <c r="AD86" i="10" s="1"/>
  <c r="AC86" i="10"/>
  <c r="AF85" i="10"/>
  <c r="AC85" i="10"/>
  <c r="AF84" i="10"/>
  <c r="AE84" i="10"/>
  <c r="AD84" i="10" s="1"/>
  <c r="AC84" i="10"/>
  <c r="AF83" i="10"/>
  <c r="AE83" i="10"/>
  <c r="AD83" i="10" s="1"/>
  <c r="AC83" i="10"/>
  <c r="AF82" i="10"/>
  <c r="AE82" i="10"/>
  <c r="AD82" i="10" s="1"/>
  <c r="AC82" i="10"/>
  <c r="AF81" i="10"/>
  <c r="AE81" i="10"/>
  <c r="AD81" i="10" s="1"/>
  <c r="AC81" i="10"/>
  <c r="AF80" i="10"/>
  <c r="AE80" i="10"/>
  <c r="AD80" i="10" s="1"/>
  <c r="AC80" i="10"/>
  <c r="AF79" i="10"/>
  <c r="AE79" i="10"/>
  <c r="AD79" i="10" s="1"/>
  <c r="AC79" i="10"/>
  <c r="AF78" i="10"/>
  <c r="AE78" i="10"/>
  <c r="AD78" i="10" s="1"/>
  <c r="AC78" i="10"/>
  <c r="AF77" i="10"/>
  <c r="AE77" i="10"/>
  <c r="AD77" i="10" s="1"/>
  <c r="AC77" i="10"/>
  <c r="AF76" i="10"/>
  <c r="AE76" i="10"/>
  <c r="AD76" i="10" s="1"/>
  <c r="AC76" i="10"/>
  <c r="AF75" i="10"/>
  <c r="AE75" i="10"/>
  <c r="AD75" i="10" s="1"/>
  <c r="AC75" i="10"/>
  <c r="AF74" i="10"/>
  <c r="AE74" i="10"/>
  <c r="AD74" i="10" s="1"/>
  <c r="AC74" i="10"/>
  <c r="AF73" i="10"/>
  <c r="AE73" i="10"/>
  <c r="AD73" i="10" s="1"/>
  <c r="AC73" i="10"/>
  <c r="AF72" i="10"/>
  <c r="AE72" i="10"/>
  <c r="AD72" i="10" s="1"/>
  <c r="AC72" i="10"/>
  <c r="AF71" i="10"/>
  <c r="AE71" i="10"/>
  <c r="AD71" i="10" s="1"/>
  <c r="AC71" i="10"/>
  <c r="AF70" i="10"/>
  <c r="AC70" i="10"/>
  <c r="AF69" i="10"/>
  <c r="AE69" i="10"/>
  <c r="AD69" i="10" s="1"/>
  <c r="AC69" i="10"/>
  <c r="AE68" i="10"/>
  <c r="AD68" i="10" s="1"/>
  <c r="AC68" i="10"/>
  <c r="AF67" i="10"/>
  <c r="AE67" i="10"/>
  <c r="AD67" i="10" s="1"/>
  <c r="AC67" i="10"/>
  <c r="AF66" i="10"/>
  <c r="AE66" i="10"/>
  <c r="AD66" i="10" s="1"/>
  <c r="AC66" i="10"/>
  <c r="AF65" i="10"/>
  <c r="AE65" i="10"/>
  <c r="AD65" i="10" s="1"/>
  <c r="AC65" i="10"/>
  <c r="AF64" i="10"/>
  <c r="AE64" i="10"/>
  <c r="AD64" i="10" s="1"/>
  <c r="AC64" i="10"/>
  <c r="AF63" i="10"/>
  <c r="AE63" i="10"/>
  <c r="AD63" i="10" s="1"/>
  <c r="AC63" i="10"/>
  <c r="AF62" i="10"/>
  <c r="AE62" i="10"/>
  <c r="AD62" i="10" s="1"/>
  <c r="AC62" i="10"/>
  <c r="AF61" i="10"/>
  <c r="AE61" i="10"/>
  <c r="AD61" i="10" s="1"/>
  <c r="AC61" i="10"/>
  <c r="AF60" i="10"/>
  <c r="AE60" i="10"/>
  <c r="AD60" i="10" s="1"/>
  <c r="AC60" i="10"/>
  <c r="AF59" i="10"/>
  <c r="AE59" i="10"/>
  <c r="AD59" i="10" s="1"/>
  <c r="AC59" i="10"/>
  <c r="AF58" i="10"/>
  <c r="AE58" i="10"/>
  <c r="AD58" i="10" s="1"/>
  <c r="AC58" i="10"/>
  <c r="AF57" i="10"/>
  <c r="AE57" i="10"/>
  <c r="AD57" i="10" s="1"/>
  <c r="AC57" i="10"/>
  <c r="AF56" i="10"/>
  <c r="AE56" i="10"/>
  <c r="AD56" i="10" s="1"/>
  <c r="AC56" i="10"/>
  <c r="AF55" i="10"/>
  <c r="AE55" i="10"/>
  <c r="AD55" i="10" s="1"/>
  <c r="AC55" i="10"/>
  <c r="AF54" i="10"/>
  <c r="AE54" i="10"/>
  <c r="AD54" i="10" s="1"/>
  <c r="AC54" i="10"/>
  <c r="AF53" i="10"/>
  <c r="AE53" i="10"/>
  <c r="AD53" i="10" s="1"/>
  <c r="AC53" i="10"/>
  <c r="AF52" i="10"/>
  <c r="AE52" i="10"/>
  <c r="AD52" i="10" s="1"/>
  <c r="AC52" i="10"/>
  <c r="AF51" i="10"/>
  <c r="AE51" i="10"/>
  <c r="AD51" i="10" s="1"/>
  <c r="AC51" i="10"/>
  <c r="AF50" i="10"/>
  <c r="AE50" i="10"/>
  <c r="AD50" i="10"/>
  <c r="AC50" i="10"/>
  <c r="AF49" i="10"/>
  <c r="AE49" i="10"/>
  <c r="AD49" i="10" s="1"/>
  <c r="AC49" i="10"/>
  <c r="AF48" i="10"/>
  <c r="AE48" i="10"/>
  <c r="AD48" i="10" s="1"/>
  <c r="AC48" i="10"/>
  <c r="AF47" i="10"/>
  <c r="AE47" i="10"/>
  <c r="AD47" i="10" s="1"/>
  <c r="AC47" i="10"/>
  <c r="AF46" i="10"/>
  <c r="AE46" i="10"/>
  <c r="AD46" i="10" s="1"/>
  <c r="AC46" i="10"/>
  <c r="AF45" i="10"/>
  <c r="AE45" i="10"/>
  <c r="AD45" i="10" s="1"/>
  <c r="AC45" i="10"/>
  <c r="AF44" i="10"/>
  <c r="AE44" i="10"/>
  <c r="AD44" i="10" s="1"/>
  <c r="AC44" i="10"/>
  <c r="AF43" i="10"/>
  <c r="AE43" i="10"/>
  <c r="AD43" i="10"/>
  <c r="AC43" i="10"/>
  <c r="AF42" i="10"/>
  <c r="AE42" i="10"/>
  <c r="AD42" i="10" s="1"/>
  <c r="AC42" i="10"/>
  <c r="AF41" i="10"/>
  <c r="AE41" i="10"/>
  <c r="AD41" i="10" s="1"/>
  <c r="AC41" i="10"/>
  <c r="AF40" i="10"/>
  <c r="AE40" i="10"/>
  <c r="AD40" i="10" s="1"/>
  <c r="AC40" i="10"/>
  <c r="AF39" i="10"/>
  <c r="AE39" i="10"/>
  <c r="AD39" i="10" s="1"/>
  <c r="AC39" i="10"/>
  <c r="AF38" i="10"/>
  <c r="AE38" i="10"/>
  <c r="AD38" i="10"/>
  <c r="AC38" i="10"/>
  <c r="AF37" i="10"/>
  <c r="AC37" i="10"/>
  <c r="AF36" i="10"/>
  <c r="AE36" i="10"/>
  <c r="AD36" i="10" s="1"/>
  <c r="AC36" i="10"/>
  <c r="AF35" i="10"/>
  <c r="AE35" i="10"/>
  <c r="AD35" i="10" s="1"/>
  <c r="AC35" i="10"/>
  <c r="AF34" i="10"/>
  <c r="AE34" i="10"/>
  <c r="AD34" i="10" s="1"/>
  <c r="AC34" i="10"/>
  <c r="AF33" i="10"/>
  <c r="AE33" i="10"/>
  <c r="AD33" i="10" s="1"/>
  <c r="AC33" i="10"/>
  <c r="AF32" i="10"/>
  <c r="AE32" i="10"/>
  <c r="AD32" i="10" s="1"/>
  <c r="AC32" i="10"/>
  <c r="AF31" i="10"/>
  <c r="AE31" i="10"/>
  <c r="AD31" i="10" s="1"/>
  <c r="AC31" i="10"/>
  <c r="AF30" i="10"/>
  <c r="AE30" i="10"/>
  <c r="AD30" i="10"/>
  <c r="AC30" i="10"/>
  <c r="AF29" i="10"/>
  <c r="AC29" i="10"/>
  <c r="AF28" i="10"/>
  <c r="AC28" i="10"/>
  <c r="AF27" i="10"/>
  <c r="AC27" i="10"/>
  <c r="AF26" i="10"/>
  <c r="AC26" i="10"/>
  <c r="AF25" i="10"/>
  <c r="AE25" i="10"/>
  <c r="AD25" i="10" s="1"/>
  <c r="AC25" i="10"/>
  <c r="AF24" i="10"/>
  <c r="AE24" i="10"/>
  <c r="AD24" i="10" s="1"/>
  <c r="AC24" i="10"/>
  <c r="AF23" i="10"/>
  <c r="AE23" i="10"/>
  <c r="AC23" i="10"/>
  <c r="AF22" i="10"/>
  <c r="AE22" i="10"/>
  <c r="AD22" i="10" s="1"/>
  <c r="AC22" i="10"/>
  <c r="AF21" i="10"/>
  <c r="AE21" i="10"/>
  <c r="AD21" i="10" s="1"/>
  <c r="AC21" i="10"/>
  <c r="AC20" i="10"/>
  <c r="T18" i="10"/>
  <c r="S18" i="10"/>
  <c r="R18" i="10"/>
  <c r="Q18" i="10"/>
  <c r="P18" i="10"/>
  <c r="T16" i="10"/>
  <c r="S16" i="10"/>
  <c r="R16" i="10"/>
  <c r="Q16" i="10"/>
  <c r="P16" i="10"/>
  <c r="O16" i="10"/>
  <c r="N16" i="10"/>
  <c r="M16" i="10"/>
  <c r="L16" i="10"/>
  <c r="AE15" i="10"/>
  <c r="D9" i="10"/>
  <c r="E9" i="10" s="1"/>
  <c r="D8" i="10"/>
  <c r="D7" i="10"/>
  <c r="C7" i="10" s="1"/>
  <c r="D6" i="10"/>
  <c r="C6" i="10" s="1"/>
  <c r="D5" i="10"/>
  <c r="D4" i="10"/>
  <c r="E4" i="10" s="1"/>
  <c r="J3" i="10"/>
  <c r="I3" i="10"/>
  <c r="I2" i="10"/>
  <c r="AT121" i="9"/>
  <c r="AQ121" i="9"/>
  <c r="AT120" i="9"/>
  <c r="AS120" i="9"/>
  <c r="AR120" i="9" s="1"/>
  <c r="AQ120" i="9"/>
  <c r="AT119" i="9"/>
  <c r="AS119" i="9"/>
  <c r="AR119" i="9" s="1"/>
  <c r="AQ119" i="9"/>
  <c r="AT118" i="9"/>
  <c r="AS118" i="9"/>
  <c r="AR118" i="9" s="1"/>
  <c r="AQ118" i="9"/>
  <c r="AT117" i="9"/>
  <c r="AQ117" i="9"/>
  <c r="AT116" i="9"/>
  <c r="AS116" i="9"/>
  <c r="AR116" i="9" s="1"/>
  <c r="AQ116" i="9"/>
  <c r="AT115" i="9"/>
  <c r="AQ115" i="9"/>
  <c r="AT114" i="9"/>
  <c r="AQ114" i="9"/>
  <c r="AT113" i="9"/>
  <c r="AS113" i="9"/>
  <c r="AR113" i="9" s="1"/>
  <c r="AQ113" i="9"/>
  <c r="AT112" i="9"/>
  <c r="AQ112" i="9"/>
  <c r="AT111" i="9"/>
  <c r="AS111" i="9"/>
  <c r="AR111" i="9" s="1"/>
  <c r="AQ111" i="9"/>
  <c r="AT110" i="9"/>
  <c r="AS110" i="9"/>
  <c r="AR110" i="9" s="1"/>
  <c r="AQ110" i="9"/>
  <c r="AT109" i="9"/>
  <c r="AS109" i="9"/>
  <c r="AR109" i="9" s="1"/>
  <c r="AQ109" i="9"/>
  <c r="AT108" i="9"/>
  <c r="AS108" i="9"/>
  <c r="AR108" i="9" s="1"/>
  <c r="AQ108" i="9"/>
  <c r="AT107" i="9"/>
  <c r="AQ107" i="9"/>
  <c r="AT106" i="9"/>
  <c r="AS106" i="9"/>
  <c r="AR106" i="9" s="1"/>
  <c r="AQ106" i="9"/>
  <c r="AT105" i="9"/>
  <c r="AS105" i="9"/>
  <c r="AR105" i="9" s="1"/>
  <c r="AQ105" i="9"/>
  <c r="AT104" i="9"/>
  <c r="AS104" i="9"/>
  <c r="AR104" i="9" s="1"/>
  <c r="AQ104" i="9"/>
  <c r="AT103" i="9"/>
  <c r="AS103" i="9"/>
  <c r="AR103" i="9" s="1"/>
  <c r="AQ103" i="9"/>
  <c r="AT102" i="9"/>
  <c r="AS102" i="9"/>
  <c r="AR102" i="9" s="1"/>
  <c r="AQ102" i="9"/>
  <c r="AT101" i="9"/>
  <c r="AQ101" i="9"/>
  <c r="AT100" i="9"/>
  <c r="AS100" i="9"/>
  <c r="AR100" i="9" s="1"/>
  <c r="AQ100" i="9"/>
  <c r="AT99" i="9"/>
  <c r="AS99" i="9"/>
  <c r="AR99" i="9" s="1"/>
  <c r="AQ99" i="9"/>
  <c r="AT98" i="9"/>
  <c r="AS98" i="9"/>
  <c r="AR98" i="9" s="1"/>
  <c r="AQ98" i="9"/>
  <c r="AT97" i="9"/>
  <c r="AS97" i="9"/>
  <c r="AR97" i="9" s="1"/>
  <c r="AQ97" i="9"/>
  <c r="AT96" i="9"/>
  <c r="AS96" i="9"/>
  <c r="AR96" i="9" s="1"/>
  <c r="AQ96" i="9"/>
  <c r="AT95" i="9"/>
  <c r="AS95" i="9"/>
  <c r="AR95" i="9" s="1"/>
  <c r="AQ95" i="9"/>
  <c r="AT94" i="9"/>
  <c r="AS94" i="9"/>
  <c r="AR94" i="9" s="1"/>
  <c r="AQ94" i="9"/>
  <c r="AT93" i="9"/>
  <c r="AS93" i="9"/>
  <c r="AR93" i="9" s="1"/>
  <c r="AQ93" i="9"/>
  <c r="AT92" i="9"/>
  <c r="AS92" i="9"/>
  <c r="AR92" i="9" s="1"/>
  <c r="AQ92" i="9"/>
  <c r="AT91" i="9"/>
  <c r="AQ91" i="9"/>
  <c r="AT90" i="9"/>
  <c r="AS90" i="9"/>
  <c r="AR90" i="9" s="1"/>
  <c r="AQ90" i="9"/>
  <c r="AT89" i="9"/>
  <c r="AS89" i="9"/>
  <c r="AR89" i="9" s="1"/>
  <c r="AQ89" i="9"/>
  <c r="AT88" i="9"/>
  <c r="AS88" i="9"/>
  <c r="AR88" i="9" s="1"/>
  <c r="AQ88" i="9"/>
  <c r="AT87" i="9"/>
  <c r="AS87" i="9"/>
  <c r="AR87" i="9" s="1"/>
  <c r="AQ87" i="9"/>
  <c r="AT86" i="9"/>
  <c r="AS86" i="9"/>
  <c r="AR86" i="9" s="1"/>
  <c r="AQ86" i="9"/>
  <c r="AT85" i="9"/>
  <c r="AS85" i="9"/>
  <c r="AR85" i="9" s="1"/>
  <c r="AQ85" i="9"/>
  <c r="AT84" i="9"/>
  <c r="AS84" i="9"/>
  <c r="AR84" i="9" s="1"/>
  <c r="AQ84" i="9"/>
  <c r="AT83" i="9"/>
  <c r="AS83" i="9"/>
  <c r="AR83" i="9" s="1"/>
  <c r="AQ83" i="9"/>
  <c r="AT82" i="9"/>
  <c r="AS82" i="9"/>
  <c r="AR82" i="9" s="1"/>
  <c r="AQ82" i="9"/>
  <c r="AT81" i="9"/>
  <c r="AS81" i="9"/>
  <c r="AR81" i="9" s="1"/>
  <c r="AQ81" i="9"/>
  <c r="AT80" i="9"/>
  <c r="AS80" i="9"/>
  <c r="AR80" i="9" s="1"/>
  <c r="AQ80" i="9"/>
  <c r="AT79" i="9"/>
  <c r="AS79" i="9"/>
  <c r="AR79" i="9" s="1"/>
  <c r="AQ79" i="9"/>
  <c r="AT78" i="9"/>
  <c r="AS78" i="9"/>
  <c r="AR78" i="9" s="1"/>
  <c r="AQ78" i="9"/>
  <c r="AT77" i="9"/>
  <c r="AS77" i="9"/>
  <c r="AR77" i="9" s="1"/>
  <c r="AQ77" i="9"/>
  <c r="AT76" i="9"/>
  <c r="AS76" i="9"/>
  <c r="AR76" i="9" s="1"/>
  <c r="AQ76" i="9"/>
  <c r="AT75" i="9"/>
  <c r="AS75" i="9"/>
  <c r="AR75" i="9" s="1"/>
  <c r="AQ75" i="9"/>
  <c r="AT74" i="9"/>
  <c r="AQ74" i="9"/>
  <c r="AT73" i="9"/>
  <c r="AS73" i="9"/>
  <c r="AR73" i="9" s="1"/>
  <c r="AQ73" i="9"/>
  <c r="AT72" i="9"/>
  <c r="AS72" i="9"/>
  <c r="AR72" i="9" s="1"/>
  <c r="AQ72" i="9"/>
  <c r="AT71" i="9"/>
  <c r="AS71" i="9"/>
  <c r="AR71" i="9" s="1"/>
  <c r="AQ71" i="9"/>
  <c r="AT70" i="9"/>
  <c r="AS70" i="9"/>
  <c r="AR70" i="9" s="1"/>
  <c r="AQ70" i="9"/>
  <c r="AT69" i="9"/>
  <c r="AS69" i="9"/>
  <c r="AR69" i="9" s="1"/>
  <c r="AQ69" i="9"/>
  <c r="AT68" i="9"/>
  <c r="AS68" i="9"/>
  <c r="AR68" i="9" s="1"/>
  <c r="AQ68" i="9"/>
  <c r="AT67" i="9"/>
  <c r="AS67" i="9"/>
  <c r="AR67" i="9" s="1"/>
  <c r="AQ67" i="9"/>
  <c r="AT66" i="9"/>
  <c r="AS66" i="9"/>
  <c r="AR66" i="9" s="1"/>
  <c r="AQ66" i="9"/>
  <c r="AT65" i="9"/>
  <c r="AS65" i="9"/>
  <c r="AR65" i="9" s="1"/>
  <c r="AQ65" i="9"/>
  <c r="AT64" i="9"/>
  <c r="AS64" i="9"/>
  <c r="AR64" i="9" s="1"/>
  <c r="AQ64" i="9"/>
  <c r="AT63" i="9"/>
  <c r="AS63" i="9"/>
  <c r="AR63" i="9" s="1"/>
  <c r="AQ63" i="9"/>
  <c r="AT62" i="9"/>
  <c r="AS62" i="9"/>
  <c r="AR62" i="9" s="1"/>
  <c r="AQ62" i="9"/>
  <c r="AT61" i="9"/>
  <c r="AS61" i="9"/>
  <c r="AR61" i="9" s="1"/>
  <c r="AQ61" i="9"/>
  <c r="AT60" i="9"/>
  <c r="AS60" i="9"/>
  <c r="AR60" i="9" s="1"/>
  <c r="AQ60" i="9"/>
  <c r="AT59" i="9"/>
  <c r="AS59" i="9"/>
  <c r="AR59" i="9" s="1"/>
  <c r="AQ59" i="9"/>
  <c r="AT58" i="9"/>
  <c r="AS58" i="9"/>
  <c r="AR58" i="9" s="1"/>
  <c r="AQ58" i="9"/>
  <c r="AT57" i="9"/>
  <c r="AS57" i="9"/>
  <c r="AR57" i="9" s="1"/>
  <c r="AQ57" i="9"/>
  <c r="AT56" i="9"/>
  <c r="AS56" i="9"/>
  <c r="AR56" i="9" s="1"/>
  <c r="AQ56" i="9"/>
  <c r="AT55" i="9"/>
  <c r="AS55" i="9"/>
  <c r="AR55" i="9" s="1"/>
  <c r="AQ55" i="9"/>
  <c r="AT54" i="9"/>
  <c r="AS54" i="9"/>
  <c r="AR54" i="9" s="1"/>
  <c r="AQ54" i="9"/>
  <c r="AT53" i="9"/>
  <c r="AS53" i="9"/>
  <c r="AR53" i="9" s="1"/>
  <c r="AQ53" i="9"/>
  <c r="AT52" i="9"/>
  <c r="AS52" i="9"/>
  <c r="AR52" i="9" s="1"/>
  <c r="AQ52" i="9"/>
  <c r="AT51" i="9"/>
  <c r="AS51" i="9"/>
  <c r="AR51" i="9" s="1"/>
  <c r="AQ51" i="9"/>
  <c r="AT50" i="9"/>
  <c r="AS50" i="9"/>
  <c r="AR50" i="9" s="1"/>
  <c r="AQ50" i="9"/>
  <c r="AT49" i="9"/>
  <c r="AS49" i="9"/>
  <c r="AR49" i="9" s="1"/>
  <c r="AQ49" i="9"/>
  <c r="AT48" i="9"/>
  <c r="AS48" i="9"/>
  <c r="AR48" i="9" s="1"/>
  <c r="AQ48" i="9"/>
  <c r="AT47" i="9"/>
  <c r="AS47" i="9"/>
  <c r="AR47" i="9" s="1"/>
  <c r="AQ47" i="9"/>
  <c r="AT46" i="9"/>
  <c r="AS46" i="9"/>
  <c r="AR46" i="9" s="1"/>
  <c r="AQ46" i="9"/>
  <c r="AT45" i="9"/>
  <c r="AS45" i="9"/>
  <c r="AR45" i="9" s="1"/>
  <c r="AQ45" i="9"/>
  <c r="AT44" i="9"/>
  <c r="AS44" i="9"/>
  <c r="AR44" i="9" s="1"/>
  <c r="AQ44" i="9"/>
  <c r="AT43" i="9"/>
  <c r="AS43" i="9"/>
  <c r="AR43" i="9" s="1"/>
  <c r="AQ43" i="9"/>
  <c r="AT42" i="9"/>
  <c r="AS42" i="9"/>
  <c r="AR42" i="9" s="1"/>
  <c r="AQ42" i="9"/>
  <c r="AT41" i="9"/>
  <c r="AS41" i="9"/>
  <c r="AR41" i="9" s="1"/>
  <c r="AQ41" i="9"/>
  <c r="AT40" i="9"/>
  <c r="AS40" i="9"/>
  <c r="AR40" i="9" s="1"/>
  <c r="AQ40" i="9"/>
  <c r="AT39" i="9"/>
  <c r="AS39" i="9"/>
  <c r="AR39" i="9" s="1"/>
  <c r="AQ39" i="9"/>
  <c r="AT38" i="9"/>
  <c r="AS38" i="9"/>
  <c r="AR38" i="9" s="1"/>
  <c r="AQ38" i="9"/>
  <c r="AT37" i="9"/>
  <c r="AS37" i="9"/>
  <c r="AR37" i="9" s="1"/>
  <c r="AQ37" i="9"/>
  <c r="AT36" i="9"/>
  <c r="AS36" i="9"/>
  <c r="AR36" i="9" s="1"/>
  <c r="AQ36" i="9"/>
  <c r="AT35" i="9"/>
  <c r="AS35" i="9"/>
  <c r="AR35" i="9" s="1"/>
  <c r="AQ35" i="9"/>
  <c r="AT34" i="9"/>
  <c r="AS34" i="9"/>
  <c r="AR34" i="9" s="1"/>
  <c r="AQ34" i="9"/>
  <c r="AT33" i="9"/>
  <c r="AS33" i="9"/>
  <c r="AR33" i="9" s="1"/>
  <c r="AQ33" i="9"/>
  <c r="AT32" i="9"/>
  <c r="AS32" i="9"/>
  <c r="AR32" i="9" s="1"/>
  <c r="AQ32" i="9"/>
  <c r="AT31" i="9"/>
  <c r="AS31" i="9"/>
  <c r="AR31" i="9" s="1"/>
  <c r="AQ31" i="9"/>
  <c r="AT30" i="9"/>
  <c r="AS30" i="9"/>
  <c r="AR30" i="9" s="1"/>
  <c r="AQ30" i="9"/>
  <c r="AT29" i="9"/>
  <c r="AS29" i="9"/>
  <c r="AR29" i="9" s="1"/>
  <c r="AQ29" i="9"/>
  <c r="AT28" i="9"/>
  <c r="AS28" i="9"/>
  <c r="AR28" i="9" s="1"/>
  <c r="AQ28" i="9"/>
  <c r="AT27" i="9"/>
  <c r="AS27" i="9"/>
  <c r="AQ27" i="9"/>
  <c r="AT26" i="9"/>
  <c r="AS26" i="9"/>
  <c r="AR26" i="9" s="1"/>
  <c r="AQ26" i="9"/>
  <c r="AT25" i="9"/>
  <c r="AS25" i="9"/>
  <c r="AR25" i="9" s="1"/>
  <c r="AQ25" i="9"/>
  <c r="AT24" i="9"/>
  <c r="AS24" i="9"/>
  <c r="AR24" i="9" s="1"/>
  <c r="AQ24" i="9"/>
  <c r="AT23" i="9"/>
  <c r="AS23" i="9"/>
  <c r="AR23" i="9" s="1"/>
  <c r="AQ23" i="9"/>
  <c r="AT22" i="9"/>
  <c r="AS22" i="9"/>
  <c r="AR22" i="9" s="1"/>
  <c r="AQ22" i="9"/>
  <c r="AR21" i="9"/>
  <c r="AQ21" i="9"/>
  <c r="K20" i="9"/>
  <c r="E7" i="10" l="1"/>
  <c r="E6" i="10"/>
  <c r="C4" i="10"/>
  <c r="AC15" i="10"/>
  <c r="AC19" i="10" s="1"/>
  <c r="AQ16" i="9"/>
  <c r="S19" i="9"/>
  <c r="Q19" i="9"/>
  <c r="O19" i="9"/>
  <c r="T19" i="9"/>
  <c r="U19" i="9"/>
  <c r="M19" i="9"/>
  <c r="AU21" i="9"/>
  <c r="AQ20" i="9"/>
  <c r="E121" i="9"/>
  <c r="E113" i="9"/>
  <c r="E105" i="9"/>
  <c r="E97" i="9"/>
  <c r="E89" i="9"/>
  <c r="E81" i="9"/>
  <c r="E73" i="9"/>
  <c r="E65" i="9"/>
  <c r="E57" i="9"/>
  <c r="E49" i="9"/>
  <c r="E41" i="9"/>
  <c r="E33" i="9"/>
  <c r="E25" i="9"/>
  <c r="E118" i="9"/>
  <c r="E110" i="9"/>
  <c r="E102" i="9"/>
  <c r="E94" i="9"/>
  <c r="E86" i="9"/>
  <c r="E78" i="9"/>
  <c r="E70" i="9"/>
  <c r="E62" i="9"/>
  <c r="E54" i="9"/>
  <c r="E46" i="9"/>
  <c r="E38" i="9"/>
  <c r="E30" i="9"/>
  <c r="E22" i="9"/>
  <c r="E115" i="9"/>
  <c r="E107" i="9"/>
  <c r="E99" i="9"/>
  <c r="E91" i="9"/>
  <c r="E83" i="9"/>
  <c r="E75" i="9"/>
  <c r="E67" i="9"/>
  <c r="E59" i="9"/>
  <c r="E51" i="9"/>
  <c r="E43" i="9"/>
  <c r="E35" i="9"/>
  <c r="E27" i="9"/>
  <c r="E120" i="9"/>
  <c r="E112" i="9"/>
  <c r="E104" i="9"/>
  <c r="E96" i="9"/>
  <c r="E88" i="9"/>
  <c r="E80" i="9"/>
  <c r="E72" i="9"/>
  <c r="E64" i="9"/>
  <c r="E56" i="9"/>
  <c r="E48" i="9"/>
  <c r="E40" i="9"/>
  <c r="E32" i="9"/>
  <c r="E24" i="9"/>
  <c r="E117" i="9"/>
  <c r="E109" i="9"/>
  <c r="E101" i="9"/>
  <c r="E93" i="9"/>
  <c r="E85" i="9"/>
  <c r="E77" i="9"/>
  <c r="E69" i="9"/>
  <c r="E61" i="9"/>
  <c r="E53" i="9"/>
  <c r="E45" i="9"/>
  <c r="E37" i="9"/>
  <c r="E29" i="9"/>
  <c r="E114" i="9"/>
  <c r="E106" i="9"/>
  <c r="E98" i="9"/>
  <c r="E90" i="9"/>
  <c r="E82" i="9"/>
  <c r="E74" i="9"/>
  <c r="E66" i="9"/>
  <c r="E58" i="9"/>
  <c r="E50" i="9"/>
  <c r="E42" i="9"/>
  <c r="E34" i="9"/>
  <c r="E26" i="9"/>
  <c r="E119" i="9"/>
  <c r="E111" i="9"/>
  <c r="E103" i="9"/>
  <c r="E95" i="9"/>
  <c r="E87" i="9"/>
  <c r="E79" i="9"/>
  <c r="E71" i="9"/>
  <c r="E63" i="9"/>
  <c r="E55" i="9"/>
  <c r="E47" i="9"/>
  <c r="E39" i="9"/>
  <c r="E31" i="9"/>
  <c r="E23" i="9"/>
  <c r="E116" i="9"/>
  <c r="E108" i="9"/>
  <c r="E100" i="9"/>
  <c r="E92" i="9"/>
  <c r="E84" i="9"/>
  <c r="E76" i="9"/>
  <c r="E68" i="9"/>
  <c r="E60" i="9"/>
  <c r="E52" i="9"/>
  <c r="E44" i="9"/>
  <c r="E36" i="9"/>
  <c r="E28" i="9"/>
  <c r="E21" i="9"/>
  <c r="AR27" i="9"/>
  <c r="AU38" i="9"/>
  <c r="AS74" i="9"/>
  <c r="E8" i="10"/>
  <c r="C8" i="10"/>
  <c r="C5" i="10"/>
  <c r="E5" i="10"/>
  <c r="C9" i="10"/>
  <c r="F114" i="10"/>
  <c r="F106" i="10"/>
  <c r="F98" i="10"/>
  <c r="F82" i="10"/>
  <c r="F74" i="10"/>
  <c r="F63" i="10"/>
  <c r="F55" i="10"/>
  <c r="F47" i="10"/>
  <c r="F39" i="10"/>
  <c r="F31" i="10"/>
  <c r="F119" i="10"/>
  <c r="F111" i="10"/>
  <c r="F103" i="10"/>
  <c r="F95" i="10"/>
  <c r="F87" i="10"/>
  <c r="F79" i="10"/>
  <c r="F71" i="10"/>
  <c r="F68" i="10"/>
  <c r="F60" i="10"/>
  <c r="F52" i="10"/>
  <c r="F44" i="10"/>
  <c r="F36" i="10"/>
  <c r="F28" i="10"/>
  <c r="F108" i="10"/>
  <c r="F100" i="10"/>
  <c r="F92" i="10"/>
  <c r="F113" i="10"/>
  <c r="F105" i="10"/>
  <c r="F97" i="10"/>
  <c r="F81" i="10"/>
  <c r="F73" i="10"/>
  <c r="F118" i="10"/>
  <c r="F110" i="10"/>
  <c r="F102" i="10"/>
  <c r="F94" i="10"/>
  <c r="F86" i="10"/>
  <c r="F78" i="10"/>
  <c r="F115" i="10"/>
  <c r="F99" i="10"/>
  <c r="F91" i="10"/>
  <c r="F83" i="10"/>
  <c r="F120" i="10"/>
  <c r="F112" i="10"/>
  <c r="F104" i="10"/>
  <c r="F96" i="10"/>
  <c r="F88" i="10"/>
  <c r="F80" i="10"/>
  <c r="F72" i="10"/>
  <c r="F117" i="10"/>
  <c r="F109" i="10"/>
  <c r="F93" i="10"/>
  <c r="F85" i="10"/>
  <c r="F77" i="10"/>
  <c r="F69" i="10"/>
  <c r="F66" i="10"/>
  <c r="F58" i="10"/>
  <c r="F50" i="10"/>
  <c r="F42" i="10"/>
  <c r="F34" i="10"/>
  <c r="F26" i="10"/>
  <c r="F70" i="10"/>
  <c r="F57" i="10"/>
  <c r="F51" i="10"/>
  <c r="F56" i="10"/>
  <c r="F54" i="10"/>
  <c r="F53" i="10"/>
  <c r="F27" i="10"/>
  <c r="F76" i="10"/>
  <c r="F65" i="10"/>
  <c r="F59" i="10"/>
  <c r="F33" i="10"/>
  <c r="F25" i="10"/>
  <c r="F84" i="10"/>
  <c r="F62" i="10"/>
  <c r="F61" i="10"/>
  <c r="F32" i="10"/>
  <c r="F30" i="10"/>
  <c r="F29" i="10"/>
  <c r="F67" i="10"/>
  <c r="F41" i="10"/>
  <c r="F24" i="10"/>
  <c r="F23" i="10"/>
  <c r="F40" i="10"/>
  <c r="F38" i="10"/>
  <c r="F37" i="10"/>
  <c r="F22" i="10"/>
  <c r="F75" i="10"/>
  <c r="F43" i="10"/>
  <c r="F21" i="10"/>
  <c r="F48" i="10"/>
  <c r="F46" i="10"/>
  <c r="F45" i="10"/>
  <c r="AE26" i="10"/>
  <c r="AE27" i="10"/>
  <c r="AD27" i="10" s="1"/>
  <c r="AD23" i="10"/>
  <c r="K19" i="9" l="1"/>
  <c r="AU58" i="9"/>
  <c r="AU41" i="9"/>
  <c r="AU77" i="9"/>
  <c r="AU80" i="9"/>
  <c r="AU45" i="9"/>
  <c r="AU48" i="9"/>
  <c r="AG48" i="10"/>
  <c r="B48" i="10"/>
  <c r="C48" i="10" s="1"/>
  <c r="AG40" i="10"/>
  <c r="B40" i="10"/>
  <c r="C40" i="10" s="1"/>
  <c r="AG32" i="10"/>
  <c r="B32" i="10"/>
  <c r="C32" i="10" s="1"/>
  <c r="B65" i="10"/>
  <c r="C65" i="10" s="1"/>
  <c r="AG65" i="10"/>
  <c r="B70" i="10"/>
  <c r="C70" i="10" s="1"/>
  <c r="B77" i="10"/>
  <c r="C77" i="10" s="1"/>
  <c r="AG77" i="10"/>
  <c r="B104" i="10"/>
  <c r="C104" i="10" s="1"/>
  <c r="AG104" i="10"/>
  <c r="AG83" i="10"/>
  <c r="B83" i="10"/>
  <c r="C83" i="10" s="1"/>
  <c r="B118" i="10"/>
  <c r="C118" i="10" s="1"/>
  <c r="B92" i="10"/>
  <c r="C92" i="10" s="1"/>
  <c r="AG92" i="10"/>
  <c r="B79" i="10"/>
  <c r="C79" i="10" s="1"/>
  <c r="AG79" i="10"/>
  <c r="B63" i="10"/>
  <c r="C63" i="10" s="1"/>
  <c r="AG63" i="10"/>
  <c r="AU68" i="9"/>
  <c r="AU23" i="9"/>
  <c r="AU87" i="9"/>
  <c r="AU50" i="9"/>
  <c r="AU40" i="9"/>
  <c r="AU104" i="9"/>
  <c r="AU67" i="9"/>
  <c r="AU22" i="9"/>
  <c r="AU86" i="9"/>
  <c r="AU33" i="9"/>
  <c r="AU97" i="9"/>
  <c r="AG21" i="10"/>
  <c r="B21" i="10"/>
  <c r="C21" i="10" s="1"/>
  <c r="B23" i="10"/>
  <c r="C23" i="10" s="1"/>
  <c r="AG23" i="10"/>
  <c r="B61" i="10"/>
  <c r="C61" i="10" s="1"/>
  <c r="AG61" i="10"/>
  <c r="B76" i="10"/>
  <c r="C76" i="10" s="1"/>
  <c r="AG76" i="10"/>
  <c r="B26" i="10"/>
  <c r="C26" i="10" s="1"/>
  <c r="B85" i="10"/>
  <c r="C85" i="10" s="1"/>
  <c r="B112" i="10"/>
  <c r="C112" i="10" s="1"/>
  <c r="AG112" i="10"/>
  <c r="AG91" i="10"/>
  <c r="B91" i="10"/>
  <c r="C91" i="10" s="1"/>
  <c r="AG73" i="10"/>
  <c r="B73" i="10"/>
  <c r="C73" i="10" s="1"/>
  <c r="B100" i="10"/>
  <c r="C100" i="10" s="1"/>
  <c r="AG100" i="10"/>
  <c r="B28" i="10"/>
  <c r="C28" i="10" s="1"/>
  <c r="B87" i="10"/>
  <c r="C87" i="10" s="1"/>
  <c r="AG87" i="10"/>
  <c r="AG74" i="10"/>
  <c r="B74" i="10"/>
  <c r="C74" i="10" s="1"/>
  <c r="AU76" i="9"/>
  <c r="AU31" i="9"/>
  <c r="AU95" i="9"/>
  <c r="AU85" i="9"/>
  <c r="AU75" i="9"/>
  <c r="AU30" i="9"/>
  <c r="AU94" i="9"/>
  <c r="AU105" i="9"/>
  <c r="AG43" i="10"/>
  <c r="B43" i="10"/>
  <c r="C43" i="10" s="1"/>
  <c r="B24" i="10"/>
  <c r="C24" i="10" s="1"/>
  <c r="AG24" i="10"/>
  <c r="B62" i="10"/>
  <c r="C62" i="10" s="1"/>
  <c r="AG62" i="10"/>
  <c r="AG27" i="10"/>
  <c r="B27" i="10"/>
  <c r="C27" i="10" s="1"/>
  <c r="B34" i="10"/>
  <c r="C34" i="10" s="1"/>
  <c r="AG34" i="10"/>
  <c r="B93" i="10"/>
  <c r="C93" i="10" s="1"/>
  <c r="AG93" i="10"/>
  <c r="B120" i="10"/>
  <c r="C120" i="10" s="1"/>
  <c r="AG99" i="10"/>
  <c r="B99" i="10"/>
  <c r="C99" i="10" s="1"/>
  <c r="B81" i="10"/>
  <c r="C81" i="10" s="1"/>
  <c r="AG81" i="10"/>
  <c r="B108" i="10"/>
  <c r="C108" i="10" s="1"/>
  <c r="B36" i="10"/>
  <c r="C36" i="10" s="1"/>
  <c r="AG36" i="10"/>
  <c r="B95" i="10"/>
  <c r="C95" i="10" s="1"/>
  <c r="AG95" i="10"/>
  <c r="AG82" i="10"/>
  <c r="B82" i="10"/>
  <c r="C82" i="10" s="1"/>
  <c r="AR74" i="9"/>
  <c r="AU84" i="9"/>
  <c r="AU39" i="9"/>
  <c r="AU103" i="9"/>
  <c r="AU66" i="9"/>
  <c r="AU29" i="9"/>
  <c r="AU93" i="9"/>
  <c r="AU56" i="9"/>
  <c r="AU120" i="9"/>
  <c r="AU83" i="9"/>
  <c r="AU102" i="9"/>
  <c r="AU49" i="9"/>
  <c r="AU113" i="9"/>
  <c r="F49" i="10"/>
  <c r="F35" i="10"/>
  <c r="F64" i="10"/>
  <c r="B53" i="10"/>
  <c r="C53" i="10" s="1"/>
  <c r="AG53" i="10"/>
  <c r="B42" i="10"/>
  <c r="C42" i="10" s="1"/>
  <c r="AG42" i="10"/>
  <c r="F101" i="10"/>
  <c r="F107" i="10"/>
  <c r="B78" i="10"/>
  <c r="C78" i="10" s="1"/>
  <c r="AG78" i="10"/>
  <c r="F89" i="10"/>
  <c r="F116" i="10"/>
  <c r="AG44" i="10"/>
  <c r="B44" i="10"/>
  <c r="C44" i="10" s="1"/>
  <c r="B103" i="10"/>
  <c r="C103" i="10" s="1"/>
  <c r="AG103" i="10"/>
  <c r="F90" i="10"/>
  <c r="AU28" i="9"/>
  <c r="AU92" i="9"/>
  <c r="AU47" i="9"/>
  <c r="AU111" i="9"/>
  <c r="AU74" i="9"/>
  <c r="AU37" i="9"/>
  <c r="AU64" i="9"/>
  <c r="AU27" i="9"/>
  <c r="AU46" i="9"/>
  <c r="AU110" i="9"/>
  <c r="AU57" i="9"/>
  <c r="AG75" i="10"/>
  <c r="B75" i="10"/>
  <c r="C75" i="10" s="1"/>
  <c r="AG41" i="10"/>
  <c r="B41" i="10"/>
  <c r="C41" i="10" s="1"/>
  <c r="B84" i="10"/>
  <c r="C84" i="10" s="1"/>
  <c r="AG84" i="10"/>
  <c r="B54" i="10"/>
  <c r="C54" i="10" s="1"/>
  <c r="AG54" i="10"/>
  <c r="B50" i="10"/>
  <c r="C50" i="10" s="1"/>
  <c r="AG50" i="10"/>
  <c r="B109" i="10"/>
  <c r="C109" i="10" s="1"/>
  <c r="B72" i="10"/>
  <c r="C72" i="10" s="1"/>
  <c r="AG72" i="10"/>
  <c r="AG115" i="10"/>
  <c r="B115" i="10"/>
  <c r="C115" i="10" s="1"/>
  <c r="B86" i="10"/>
  <c r="C86" i="10" s="1"/>
  <c r="AG86" i="10"/>
  <c r="B97" i="10"/>
  <c r="C97" i="10" s="1"/>
  <c r="AG97" i="10"/>
  <c r="B52" i="10"/>
  <c r="C52" i="10" s="1"/>
  <c r="AG52" i="10"/>
  <c r="B111" i="10"/>
  <c r="C111" i="10" s="1"/>
  <c r="AG111" i="10"/>
  <c r="B31" i="10"/>
  <c r="C31" i="10" s="1"/>
  <c r="AG31" i="10"/>
  <c r="B98" i="10"/>
  <c r="C98" i="10" s="1"/>
  <c r="AG98" i="10"/>
  <c r="AU36" i="9"/>
  <c r="AU100" i="9"/>
  <c r="AU55" i="9"/>
  <c r="AU119" i="9"/>
  <c r="AU82" i="9"/>
  <c r="AU109" i="9"/>
  <c r="AU72" i="9"/>
  <c r="AU35" i="9"/>
  <c r="AU99" i="9"/>
  <c r="AU54" i="9"/>
  <c r="AU118" i="9"/>
  <c r="AU65" i="9"/>
  <c r="AG22" i="10"/>
  <c r="B22" i="10"/>
  <c r="C22" i="10" s="1"/>
  <c r="AG67" i="10"/>
  <c r="B67" i="10"/>
  <c r="C67" i="10" s="1"/>
  <c r="B25" i="10"/>
  <c r="C25" i="10" s="1"/>
  <c r="AG25" i="10"/>
  <c r="AG56" i="10"/>
  <c r="B56" i="10"/>
  <c r="C56" i="10" s="1"/>
  <c r="B58" i="10"/>
  <c r="C58" i="10" s="1"/>
  <c r="AG58" i="10"/>
  <c r="B117" i="10"/>
  <c r="C117" i="10" s="1"/>
  <c r="B80" i="10"/>
  <c r="C80" i="10" s="1"/>
  <c r="AG80" i="10"/>
  <c r="B94" i="10"/>
  <c r="C94" i="10" s="1"/>
  <c r="AG94" i="10"/>
  <c r="B105" i="10"/>
  <c r="C105" i="10" s="1"/>
  <c r="AG105" i="10"/>
  <c r="B60" i="10"/>
  <c r="C60" i="10" s="1"/>
  <c r="AG60" i="10"/>
  <c r="B119" i="10"/>
  <c r="C119" i="10" s="1"/>
  <c r="B39" i="10"/>
  <c r="C39" i="10" s="1"/>
  <c r="AG39" i="10"/>
  <c r="B106" i="10"/>
  <c r="C106" i="10" s="1"/>
  <c r="AU44" i="9"/>
  <c r="AU108" i="9"/>
  <c r="AU63" i="9"/>
  <c r="AU26" i="9"/>
  <c r="AU90" i="9"/>
  <c r="AU53" i="9"/>
  <c r="AU43" i="9"/>
  <c r="AU62" i="9"/>
  <c r="AU73" i="9"/>
  <c r="AE28" i="10"/>
  <c r="B45" i="10"/>
  <c r="C45" i="10" s="1"/>
  <c r="AG45" i="10"/>
  <c r="B37" i="10"/>
  <c r="C37" i="10" s="1"/>
  <c r="B29" i="10"/>
  <c r="C29" i="10" s="1"/>
  <c r="B33" i="10"/>
  <c r="C33" i="10" s="1"/>
  <c r="AG33" i="10"/>
  <c r="AG51" i="10"/>
  <c r="B51" i="10"/>
  <c r="C51" i="10" s="1"/>
  <c r="B66" i="10"/>
  <c r="C66" i="10" s="1"/>
  <c r="AG66" i="10"/>
  <c r="B88" i="10"/>
  <c r="C88" i="10" s="1"/>
  <c r="B102" i="10"/>
  <c r="C102" i="10" s="1"/>
  <c r="AG102" i="10"/>
  <c r="B113" i="10"/>
  <c r="C113" i="10" s="1"/>
  <c r="AG113" i="10"/>
  <c r="AG68" i="10"/>
  <c r="B68" i="10"/>
  <c r="C68" i="10" s="1"/>
  <c r="AG47" i="10"/>
  <c r="B47" i="10"/>
  <c r="C47" i="10" s="1"/>
  <c r="B114" i="10"/>
  <c r="C114" i="10" s="1"/>
  <c r="AG114" i="10"/>
  <c r="AS91" i="9"/>
  <c r="AU52" i="9"/>
  <c r="AU116" i="9"/>
  <c r="AU71" i="9"/>
  <c r="AU34" i="9"/>
  <c r="AU98" i="9"/>
  <c r="AU61" i="9"/>
  <c r="AU24" i="9"/>
  <c r="AU88" i="9"/>
  <c r="AU51" i="9"/>
  <c r="AU70" i="9"/>
  <c r="AU81" i="9"/>
  <c r="AD26" i="10"/>
  <c r="AG26" i="10" s="1"/>
  <c r="B46" i="10"/>
  <c r="C46" i="10" s="1"/>
  <c r="AG46" i="10"/>
  <c r="AG38" i="10"/>
  <c r="B38" i="10"/>
  <c r="C38" i="10" s="1"/>
  <c r="B30" i="10"/>
  <c r="C30" i="10" s="1"/>
  <c r="AG30" i="10"/>
  <c r="AG59" i="10"/>
  <c r="B59" i="10"/>
  <c r="C59" i="10" s="1"/>
  <c r="B57" i="10"/>
  <c r="C57" i="10" s="1"/>
  <c r="AG57" i="10"/>
  <c r="B69" i="10"/>
  <c r="C69" i="10" s="1"/>
  <c r="AG69" i="10"/>
  <c r="B96" i="10"/>
  <c r="C96" i="10" s="1"/>
  <c r="AG96" i="10"/>
  <c r="B110" i="10"/>
  <c r="C110" i="10" s="1"/>
  <c r="AG110" i="10"/>
  <c r="B71" i="10"/>
  <c r="C71" i="10" s="1"/>
  <c r="AG71" i="10"/>
  <c r="B55" i="10"/>
  <c r="C55" i="10" s="1"/>
  <c r="AG55" i="10"/>
  <c r="AU60" i="9"/>
  <c r="AU79" i="9"/>
  <c r="AU42" i="9"/>
  <c r="AU106" i="9"/>
  <c r="AU69" i="9"/>
  <c r="AU32" i="9"/>
  <c r="AU96" i="9"/>
  <c r="AU59" i="9"/>
  <c r="AU78" i="9"/>
  <c r="AU25" i="9"/>
  <c r="AU89" i="9"/>
  <c r="AG19" i="9" l="1"/>
  <c r="AF19" i="9"/>
  <c r="AJ26" i="10"/>
  <c r="AK26" i="10"/>
  <c r="AJ56" i="10"/>
  <c r="AK56" i="10"/>
  <c r="AK46" i="10"/>
  <c r="AJ46" i="10"/>
  <c r="AJ102" i="10"/>
  <c r="AK102" i="10" s="1"/>
  <c r="AJ105" i="10"/>
  <c r="AK105" i="10" s="1"/>
  <c r="AJ80" i="10"/>
  <c r="AK80" i="10" s="1"/>
  <c r="AK67" i="10"/>
  <c r="AJ67" i="10"/>
  <c r="AJ97" i="10"/>
  <c r="AK97" i="10" s="1"/>
  <c r="AJ72" i="10"/>
  <c r="AK72" i="10" s="1"/>
  <c r="AJ54" i="10"/>
  <c r="AK54" i="10" s="1"/>
  <c r="AJ53" i="10"/>
  <c r="AK53" i="10" s="1"/>
  <c r="AJ79" i="10"/>
  <c r="AK79" i="10" s="1"/>
  <c r="AJ40" i="10"/>
  <c r="AK40" i="10"/>
  <c r="AJ55" i="10"/>
  <c r="AK55" i="10" s="1"/>
  <c r="AK114" i="10"/>
  <c r="AJ114" i="10"/>
  <c r="AD28" i="10"/>
  <c r="AG28" i="10" s="1"/>
  <c r="AJ31" i="10"/>
  <c r="AK31" i="10" s="1"/>
  <c r="AJ44" i="10"/>
  <c r="AK44" i="10" s="1"/>
  <c r="AJ78" i="10"/>
  <c r="AK78" i="10" s="1"/>
  <c r="AK99" i="10"/>
  <c r="AJ99" i="10"/>
  <c r="AJ93" i="10"/>
  <c r="AK93" i="10" s="1"/>
  <c r="AK43" i="10"/>
  <c r="AJ43" i="10"/>
  <c r="AK74" i="10"/>
  <c r="AJ74" i="10"/>
  <c r="AJ76" i="10"/>
  <c r="AK76" i="10" s="1"/>
  <c r="AJ104" i="10"/>
  <c r="AK104" i="10"/>
  <c r="AK68" i="10"/>
  <c r="AJ68" i="10"/>
  <c r="AK63" i="10"/>
  <c r="AJ63" i="10"/>
  <c r="AJ113" i="10"/>
  <c r="AK113" i="10" s="1"/>
  <c r="AG64" i="10"/>
  <c r="B64" i="10"/>
  <c r="C64" i="10" s="1"/>
  <c r="AK25" i="10"/>
  <c r="AJ25" i="10"/>
  <c r="AK115" i="10"/>
  <c r="AJ115" i="10"/>
  <c r="AJ84" i="10"/>
  <c r="AK84" i="10" s="1"/>
  <c r="AK75" i="10"/>
  <c r="AJ75" i="10"/>
  <c r="B90" i="10"/>
  <c r="C90" i="10" s="1"/>
  <c r="AG90" i="10"/>
  <c r="B116" i="10"/>
  <c r="C116" i="10" s="1"/>
  <c r="B101" i="10"/>
  <c r="C101" i="10" s="1"/>
  <c r="AG101" i="10"/>
  <c r="AG35" i="10"/>
  <c r="B35" i="10"/>
  <c r="C35" i="10" s="1"/>
  <c r="AK34" i="10"/>
  <c r="AJ34" i="10"/>
  <c r="AK100" i="10"/>
  <c r="AJ100" i="10"/>
  <c r="AJ73" i="10"/>
  <c r="AK73" i="10" s="1"/>
  <c r="AJ48" i="10"/>
  <c r="AK48" i="10"/>
  <c r="AK95" i="10"/>
  <c r="AJ95" i="10"/>
  <c r="AK69" i="10"/>
  <c r="AJ69" i="10"/>
  <c r="AJ59" i="10"/>
  <c r="AK59" i="10" s="1"/>
  <c r="AK47" i="10"/>
  <c r="AJ47" i="10"/>
  <c r="AK51" i="10"/>
  <c r="AJ51" i="10"/>
  <c r="AK111" i="10"/>
  <c r="AJ111" i="10"/>
  <c r="B107" i="10"/>
  <c r="C107" i="10" s="1"/>
  <c r="AK42" i="10"/>
  <c r="AJ42" i="10"/>
  <c r="B49" i="10"/>
  <c r="C49" i="10" s="1"/>
  <c r="AG49" i="10"/>
  <c r="AK27" i="10"/>
  <c r="AJ27" i="10"/>
  <c r="AJ24" i="10"/>
  <c r="AK24" i="10"/>
  <c r="AK91" i="10"/>
  <c r="AJ91" i="10"/>
  <c r="AK23" i="10"/>
  <c r="AJ23" i="10"/>
  <c r="AJ21" i="10"/>
  <c r="AK21" i="10" s="1"/>
  <c r="AS101" i="9"/>
  <c r="AK65" i="10"/>
  <c r="AJ65" i="10"/>
  <c r="AE29" i="10"/>
  <c r="AK103" i="10"/>
  <c r="AJ103" i="10"/>
  <c r="B89" i="10"/>
  <c r="C89" i="10" s="1"/>
  <c r="AG89" i="10"/>
  <c r="AJ36" i="10"/>
  <c r="AK36" i="10" s="1"/>
  <c r="AK62" i="10"/>
  <c r="AJ62" i="10"/>
  <c r="AJ87" i="10"/>
  <c r="AK87" i="10"/>
  <c r="AJ61" i="10"/>
  <c r="AK61" i="10" s="1"/>
  <c r="AJ32" i="10"/>
  <c r="AK32" i="10" s="1"/>
  <c r="AJ110" i="10"/>
  <c r="AK110" i="10" s="1"/>
  <c r="AK30" i="10"/>
  <c r="AJ30" i="10"/>
  <c r="AR91" i="9"/>
  <c r="AJ71" i="10"/>
  <c r="AK71" i="10" s="1"/>
  <c r="AJ38" i="10"/>
  <c r="AK38" i="10" s="1"/>
  <c r="AS107" i="9"/>
  <c r="AS112" i="9" s="1"/>
  <c r="AJ39" i="10"/>
  <c r="AK39" i="10" s="1"/>
  <c r="AK94" i="10"/>
  <c r="AJ94" i="10"/>
  <c r="AJ86" i="10"/>
  <c r="AK86" i="10" s="1"/>
  <c r="AK82" i="10"/>
  <c r="AJ82" i="10"/>
  <c r="AJ112" i="10"/>
  <c r="AK112" i="10" s="1"/>
  <c r="AJ92" i="10"/>
  <c r="AK92" i="10" s="1"/>
  <c r="AK77" i="10"/>
  <c r="AJ77" i="10"/>
  <c r="AJ33" i="10"/>
  <c r="AK33" i="10" s="1"/>
  <c r="O18" i="10"/>
  <c r="AJ58" i="10"/>
  <c r="AK58" i="10" s="1"/>
  <c r="AJ50" i="10"/>
  <c r="AK50" i="10" s="1"/>
  <c r="AJ96" i="10"/>
  <c r="AK96" i="10"/>
  <c r="AK57" i="10"/>
  <c r="AJ57" i="10"/>
  <c r="AJ66" i="10"/>
  <c r="AK66" i="10" s="1"/>
  <c r="AJ45" i="10"/>
  <c r="AK45" i="10"/>
  <c r="AJ60" i="10"/>
  <c r="AK60" i="10" s="1"/>
  <c r="AJ22" i="10"/>
  <c r="AK22" i="10"/>
  <c r="AK98" i="10"/>
  <c r="AJ98" i="10"/>
  <c r="AJ52" i="10"/>
  <c r="AK52" i="10" s="1"/>
  <c r="AK41" i="10"/>
  <c r="AJ41" i="10"/>
  <c r="AK81" i="10"/>
  <c r="AJ81" i="10"/>
  <c r="AK83" i="10"/>
  <c r="AJ83" i="10"/>
  <c r="AU91" i="9" l="1"/>
  <c r="AR112" i="9"/>
  <c r="AU112" i="9" s="1"/>
  <c r="AK89" i="10"/>
  <c r="AJ89" i="10"/>
  <c r="AJ49" i="10"/>
  <c r="AK49" i="10" s="1"/>
  <c r="AJ35" i="10"/>
  <c r="AK35" i="10" s="1"/>
  <c r="AJ90" i="10"/>
  <c r="AK90" i="10" s="1"/>
  <c r="M18" i="10"/>
  <c r="AE37" i="10"/>
  <c r="AJ28" i="10"/>
  <c r="AK28" i="10" s="1"/>
  <c r="AK101" i="10"/>
  <c r="AJ101" i="10"/>
  <c r="AD29" i="10"/>
  <c r="AG29" i="10" s="1"/>
  <c r="AJ64" i="10"/>
  <c r="AK64" i="10"/>
  <c r="AS114" i="9"/>
  <c r="AR114" i="9" s="1"/>
  <c r="AU114" i="9" s="1"/>
  <c r="N18" i="10"/>
  <c r="L18" i="10"/>
  <c r="AR107" i="9"/>
  <c r="AU107" i="9" s="1"/>
  <c r="AR101" i="9"/>
  <c r="AU101" i="9" s="1"/>
  <c r="AS115" i="9" l="1"/>
  <c r="AE70" i="10"/>
  <c r="AE85" i="10"/>
  <c r="AD37" i="10"/>
  <c r="AG37" i="10" s="1"/>
  <c r="AJ29" i="10"/>
  <c r="AK29" i="10"/>
  <c r="AS117" i="9"/>
  <c r="AR117" i="9" s="1"/>
  <c r="AU117" i="9" s="1"/>
  <c r="AS121" i="9" l="1"/>
  <c r="AF17" i="9" s="1"/>
  <c r="AR115" i="9"/>
  <c r="AD70" i="10"/>
  <c r="AG70" i="10" s="1"/>
  <c r="AE88" i="10"/>
  <c r="AD85" i="10"/>
  <c r="AG85" i="10" s="1"/>
  <c r="AE106" i="10"/>
  <c r="AD106" i="10" s="1"/>
  <c r="AG106" i="10" s="1"/>
  <c r="AJ37" i="10"/>
  <c r="AK37" i="10" s="1"/>
  <c r="AU115" i="9" l="1"/>
  <c r="AK85" i="10"/>
  <c r="AJ85" i="10"/>
  <c r="AD88" i="10"/>
  <c r="AG88" i="10" s="1"/>
  <c r="AE107" i="10"/>
  <c r="AD107" i="10" s="1"/>
  <c r="AG107" i="10" s="1"/>
  <c r="AE108" i="10"/>
  <c r="AR121" i="9"/>
  <c r="AU121" i="9" s="1"/>
  <c r="AJ70" i="10"/>
  <c r="AK70" i="10"/>
  <c r="AJ106" i="10"/>
  <c r="AK106" i="10" s="1"/>
  <c r="AR16" i="9" l="1"/>
  <c r="AU16" i="9" s="1"/>
  <c r="AJ88" i="10"/>
  <c r="AK88" i="10"/>
  <c r="AD108" i="10"/>
  <c r="AG108" i="10" s="1"/>
  <c r="AE109" i="10"/>
  <c r="AJ107" i="10"/>
  <c r="AK107" i="10" s="1"/>
  <c r="AD109" i="10" l="1"/>
  <c r="AG109" i="10" s="1"/>
  <c r="AE116" i="10"/>
  <c r="AK108" i="10"/>
  <c r="AJ108" i="10"/>
  <c r="AD116" i="10" l="1"/>
  <c r="AG116" i="10" s="1"/>
  <c r="AE117" i="10"/>
  <c r="AK109" i="10"/>
  <c r="AJ109" i="10"/>
  <c r="AJ116" i="10" l="1"/>
  <c r="AK116" i="10" s="1"/>
  <c r="AD117" i="10"/>
  <c r="AG117" i="10" s="1"/>
  <c r="AE118" i="10"/>
  <c r="AD118" i="10" l="1"/>
  <c r="AG118" i="10" s="1"/>
  <c r="AE119" i="10"/>
  <c r="AK117" i="10"/>
  <c r="AJ117" i="10"/>
  <c r="AD119" i="10" l="1"/>
  <c r="AG119" i="10" s="1"/>
  <c r="AE120" i="10"/>
  <c r="AK118" i="10"/>
  <c r="AJ118" i="10"/>
  <c r="AD120" i="10" l="1"/>
  <c r="AG120" i="10" s="1"/>
  <c r="AJ119" i="10"/>
  <c r="AK119" i="10" s="1"/>
  <c r="AJ120" i="10" l="1"/>
  <c r="AK120" i="10" s="1"/>
  <c r="AS20" i="9" l="1"/>
  <c r="AR20" i="9" l="1"/>
  <c r="AU20" i="9" l="1"/>
  <c r="G15" i="9" s="1"/>
  <c r="U16" i="10" l="1"/>
  <c r="AE19" i="10"/>
  <c r="U18" i="10" l="1"/>
  <c r="K18" i="10" s="1" a="1"/>
  <c r="K18" i="10" s="1"/>
  <c r="AD15" i="10"/>
  <c r="AJ15" i="10" l="1"/>
  <c r="AJ19" i="10" s="1"/>
  <c r="AD19" i="10"/>
  <c r="AG15" i="10"/>
  <c r="AG19" i="10" l="1"/>
  <c r="H14" i="10" s="1"/>
  <c r="H13" i="10"/>
  <c r="G13" i="9"/>
  <c r="AK19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<sst xmlns="http://schemas.openxmlformats.org/spreadsheetml/2006/main" count="242" uniqueCount="175">
  <si>
    <t>200m</t>
    <phoneticPr fontId="9" type="noConversion"/>
  </si>
  <si>
    <t>1500m</t>
    <phoneticPr fontId="9" type="noConversion"/>
  </si>
  <si>
    <t>800m</t>
    <phoneticPr fontId="9" type="noConversion"/>
  </si>
  <si>
    <t>400m</t>
    <phoneticPr fontId="9" type="noConversion"/>
  </si>
  <si>
    <t>100m</t>
    <phoneticPr fontId="9" type="noConversion"/>
  </si>
  <si>
    <t>100mH</t>
    <phoneticPr fontId="9" type="noConversion"/>
  </si>
  <si>
    <t>Group</t>
    <phoneticPr fontId="9" type="noConversion"/>
  </si>
  <si>
    <t>No.</t>
    <phoneticPr fontId="9" type="noConversion"/>
  </si>
  <si>
    <t>MD</t>
    <phoneticPr fontId="9" type="noConversion"/>
  </si>
  <si>
    <t>GD</t>
    <phoneticPr fontId="9" type="noConversion"/>
  </si>
  <si>
    <t>MC</t>
    <phoneticPr fontId="9" type="noConversion"/>
  </si>
  <si>
    <t>MB</t>
    <phoneticPr fontId="9" type="noConversion"/>
  </si>
  <si>
    <t>GA</t>
    <phoneticPr fontId="9" type="noConversion"/>
  </si>
  <si>
    <t>MA</t>
    <phoneticPr fontId="9" type="noConversion"/>
  </si>
  <si>
    <t>400M</t>
    <phoneticPr fontId="9" type="noConversion"/>
  </si>
  <si>
    <t>60M</t>
    <phoneticPr fontId="9" type="noConversion"/>
  </si>
  <si>
    <t>200M</t>
    <phoneticPr fontId="9" type="noConversion"/>
  </si>
  <si>
    <t>100M</t>
    <phoneticPr fontId="9" type="noConversion"/>
  </si>
  <si>
    <t>少年組報名表</t>
    <phoneticPr fontId="9" type="noConversion"/>
  </si>
  <si>
    <t>GF</t>
    <phoneticPr fontId="9" type="noConversion"/>
  </si>
  <si>
    <t>BF</t>
    <phoneticPr fontId="9" type="noConversion"/>
  </si>
  <si>
    <t>GE</t>
    <phoneticPr fontId="9" type="noConversion"/>
  </si>
  <si>
    <t>BE</t>
    <phoneticPr fontId="9" type="noConversion"/>
  </si>
  <si>
    <t>BD</t>
    <phoneticPr fontId="9" type="noConversion"/>
  </si>
  <si>
    <t>GC</t>
    <phoneticPr fontId="9" type="noConversion"/>
  </si>
  <si>
    <t>BC</t>
    <phoneticPr fontId="9" type="noConversion"/>
  </si>
  <si>
    <t>GB</t>
    <phoneticPr fontId="9" type="noConversion"/>
  </si>
  <si>
    <t>BB</t>
    <phoneticPr fontId="9" type="noConversion"/>
  </si>
  <si>
    <t>BA</t>
    <phoneticPr fontId="9" type="noConversion"/>
  </si>
  <si>
    <t>出生年份</t>
    <phoneticPr fontId="8" type="noConversion"/>
  </si>
  <si>
    <t>110mH</t>
    <phoneticPr fontId="9" type="noConversion"/>
  </si>
  <si>
    <t>HJ</t>
    <phoneticPr fontId="9" type="noConversion"/>
  </si>
  <si>
    <t>LJ</t>
    <phoneticPr fontId="9" type="noConversion"/>
  </si>
  <si>
    <t>JT</t>
    <phoneticPr fontId="9" type="noConversion"/>
  </si>
  <si>
    <t>DT</t>
    <phoneticPr fontId="9" type="noConversion"/>
  </si>
  <si>
    <t>SP</t>
    <phoneticPr fontId="9" type="noConversion"/>
  </si>
  <si>
    <t>標槍</t>
    <phoneticPr fontId="8" type="noConversion"/>
  </si>
  <si>
    <t>鐵餅</t>
    <phoneticPr fontId="8" type="noConversion"/>
  </si>
  <si>
    <t>鉛球</t>
    <phoneticPr fontId="8" type="noConversion"/>
  </si>
  <si>
    <t>跳遠</t>
    <phoneticPr fontId="8" type="noConversion"/>
  </si>
  <si>
    <t>跳高</t>
    <phoneticPr fontId="8" type="noConversion"/>
  </si>
  <si>
    <t>HJ</t>
    <phoneticPr fontId="8" type="noConversion"/>
  </si>
  <si>
    <t xml:space="preserve">            並同意參賽者倘若出現不可預測之身體健康狀況；包括任何程度受傷甚或死亡，不論任何過失責任均不會向主辦或協辦機構或個人予以追究。</t>
    <phoneticPr fontId="8" type="noConversion"/>
  </si>
  <si>
    <t>110米跨欄</t>
    <phoneticPr fontId="8" type="noConversion"/>
  </si>
  <si>
    <t>100米跨欄</t>
    <phoneticPr fontId="8" type="noConversion"/>
  </si>
  <si>
    <t>100米</t>
    <phoneticPr fontId="8" type="noConversion"/>
  </si>
  <si>
    <t>200米</t>
    <phoneticPr fontId="8" type="noConversion"/>
  </si>
  <si>
    <t>400米</t>
    <phoneticPr fontId="8" type="noConversion"/>
  </si>
  <si>
    <t>800米</t>
    <phoneticPr fontId="8" type="noConversion"/>
  </si>
  <si>
    <t>1500米</t>
    <phoneticPr fontId="8" type="noConversion"/>
  </si>
  <si>
    <t>SJ</t>
    <phoneticPr fontId="8" type="noConversion"/>
  </si>
  <si>
    <t>立定跳遠</t>
    <phoneticPr fontId="8" type="noConversion"/>
  </si>
  <si>
    <t>壘球</t>
    <phoneticPr fontId="8" type="noConversion"/>
  </si>
  <si>
    <t>60米</t>
    <phoneticPr fontId="8" type="noConversion"/>
  </si>
  <si>
    <t>SB</t>
    <phoneticPr fontId="9" type="noConversion"/>
  </si>
  <si>
    <t>BA / GA
BB / GB
BC / GC
BD / GD
BE / GE
BF / GF</t>
    <phoneticPr fontId="8" type="noConversion"/>
  </si>
  <si>
    <t>BA / GA
BB / GB
BC / GC</t>
    <phoneticPr fontId="8" type="noConversion"/>
  </si>
  <si>
    <t>BA / GA</t>
    <phoneticPr fontId="8" type="noConversion"/>
  </si>
  <si>
    <t>FA</t>
    <phoneticPr fontId="9" type="noConversion"/>
  </si>
  <si>
    <t>FB</t>
    <phoneticPr fontId="9" type="noConversion"/>
  </si>
  <si>
    <t>FC</t>
    <phoneticPr fontId="9" type="noConversion"/>
  </si>
  <si>
    <t>FD</t>
    <phoneticPr fontId="9" type="noConversion"/>
  </si>
  <si>
    <t xml:space="preserve">          - 申請表一經提交，本會將不接受更改或退款，敬請於提交前小心核對以確保內容正確。</t>
    <phoneticPr fontId="8" type="noConversion"/>
  </si>
  <si>
    <t>團體/學校名稱 Organ./School Name</t>
    <phoneticPr fontId="9" type="noConversion"/>
  </si>
  <si>
    <t>4x100m</t>
    <phoneticPr fontId="8" type="noConversion"/>
  </si>
  <si>
    <t>4X400m</t>
    <phoneticPr fontId="8" type="noConversion"/>
  </si>
  <si>
    <t>4X100m</t>
    <phoneticPr fontId="8" type="noConversion"/>
  </si>
  <si>
    <t>4x400m</t>
    <phoneticPr fontId="8" type="noConversion"/>
  </si>
  <si>
    <t xml:space="preserve">          - 申請表提交之同時，即表示申請人及或其監護人已清楚閱讀、明白及同意、並承諾遵守有關本賽事附帶之免責聲明、規則、條款、賽事資料、賽事細則、運動員須知 等等細節及確定清楚參賽者之身體狀況適合作劇烈競賽活動，</t>
  </si>
  <si>
    <t xml:space="preserve">          - 申請表提交之同時，即表示申請人及或其監護人已清楚閱讀、明白及同意、並承諾遵守有關本賽事附帶之免責聲明、規則、條款、賽事資料、賽事細則、運動員須知 等等細節及確定清楚參賽者之身體狀況適合作劇烈競賽活動，</t>
    <phoneticPr fontId="8" type="noConversion"/>
  </si>
  <si>
    <t>持桿跳</t>
    <phoneticPr fontId="8" type="noConversion"/>
  </si>
  <si>
    <t>PV</t>
    <phoneticPr fontId="8" type="noConversion"/>
  </si>
  <si>
    <t>M</t>
    <phoneticPr fontId="8" type="noConversion"/>
  </si>
  <si>
    <t>Total</t>
    <phoneticPr fontId="8" type="noConversion"/>
  </si>
  <si>
    <t>Bib No.</t>
    <phoneticPr fontId="8" type="noConversion"/>
  </si>
  <si>
    <t>Bibs</t>
    <phoneticPr fontId="8" type="noConversion"/>
  </si>
  <si>
    <t>Bib</t>
    <phoneticPr fontId="8" type="noConversion"/>
  </si>
  <si>
    <t>MO</t>
    <phoneticPr fontId="8" type="noConversion"/>
  </si>
  <si>
    <t>FO</t>
    <phoneticPr fontId="8" type="noConversion"/>
  </si>
  <si>
    <t>TJ</t>
    <phoneticPr fontId="8" type="noConversion"/>
  </si>
  <si>
    <t>三級跳遠</t>
    <phoneticPr fontId="8" type="noConversion"/>
  </si>
  <si>
    <t>MO 1.067m
MA 0.991m
MB 0.914m
MC 0.914m</t>
    <phoneticPr fontId="8" type="noConversion"/>
  </si>
  <si>
    <t>MO / FO
MA / FA
MB / FB
MC / FC
MD / FD</t>
    <phoneticPr fontId="8" type="noConversion"/>
  </si>
  <si>
    <t>公開及青年組報名表</t>
    <phoneticPr fontId="9" type="noConversion"/>
  </si>
  <si>
    <t>MO 800g / FO 600g
MA 800g / FA 600g
MB 700g / FB 500g
MC 700g / FC 500g</t>
    <phoneticPr fontId="8" type="noConversion"/>
  </si>
  <si>
    <t>MO 7.26 / FO 4kg
MA 6kg / FA 4kg
MB 5kg / FB 3kg
MC 5kg / FC 3kg
MD 4kg / FD 3kg</t>
    <phoneticPr fontId="8" type="noConversion"/>
  </si>
  <si>
    <t>MO 2kg / FO 1kg
MA 1.75kg / FA 1kg
MB 1.5kg / FB 1kg
MC 1.5kg / FC 1kg</t>
    <phoneticPr fontId="8" type="noConversion"/>
  </si>
  <si>
    <t>MO / FO</t>
    <phoneticPr fontId="8" type="noConversion"/>
  </si>
  <si>
    <t>男子組別</t>
    <phoneticPr fontId="8" type="noConversion"/>
  </si>
  <si>
    <t>女子組別</t>
    <phoneticPr fontId="8" type="noConversion"/>
  </si>
  <si>
    <t>BD / GD
BE / GE
BF / GF</t>
    <phoneticPr fontId="8" type="noConversion"/>
  </si>
  <si>
    <t>陳公民</t>
    <phoneticPr fontId="8" type="noConversion"/>
  </si>
  <si>
    <t xml:space="preserve">   (每人只可選報一項接力)</t>
    <phoneticPr fontId="8" type="noConversion"/>
  </si>
  <si>
    <t>V9999</t>
    <phoneticPr fontId="8" type="noConversion"/>
  </si>
  <si>
    <t>100M</t>
    <phoneticPr fontId="8" type="noConversion"/>
  </si>
  <si>
    <t>Auto</t>
    <phoneticPr fontId="8" type="noConversion"/>
  </si>
  <si>
    <t>MD/FO 0.838m
FA 0.838m
FB 0.762m
FC 0.762m
FD 0.762m</t>
    <phoneticPr fontId="8" type="noConversion"/>
  </si>
  <si>
    <t>Bib.no</t>
    <phoneticPr fontId="8" type="noConversion"/>
  </si>
  <si>
    <t>Group</t>
    <phoneticPr fontId="8" type="noConversion"/>
  </si>
  <si>
    <t>10K</t>
    <phoneticPr fontId="8" type="noConversion"/>
  </si>
  <si>
    <t>DEC</t>
    <phoneticPr fontId="8" type="noConversion"/>
  </si>
  <si>
    <t>5000M</t>
    <phoneticPr fontId="8" type="noConversion"/>
  </si>
  <si>
    <t>HEP</t>
    <phoneticPr fontId="8" type="noConversion"/>
  </si>
  <si>
    <t>HT</t>
    <phoneticPr fontId="8" type="noConversion"/>
  </si>
  <si>
    <t>鏈球</t>
    <phoneticPr fontId="8" type="noConversion"/>
  </si>
  <si>
    <t>5000米</t>
    <phoneticPr fontId="8" type="noConversion"/>
  </si>
  <si>
    <t>十項</t>
    <phoneticPr fontId="8" type="noConversion"/>
  </si>
  <si>
    <t>七項</t>
    <phoneticPr fontId="8" type="noConversion"/>
  </si>
  <si>
    <t>JT</t>
    <phoneticPr fontId="8" type="noConversion"/>
  </si>
  <si>
    <t>Register Fee</t>
    <phoneticPr fontId="8" type="noConversion"/>
  </si>
  <si>
    <t>member offer</t>
    <phoneticPr fontId="8" type="noConversion"/>
  </si>
  <si>
    <t>Group Manual</t>
    <phoneticPr fontId="8" type="noConversion"/>
  </si>
  <si>
    <t>Fee Adjust</t>
    <phoneticPr fontId="8" type="noConversion"/>
  </si>
  <si>
    <t>Reg</t>
  </si>
  <si>
    <t>Member</t>
  </si>
  <si>
    <t>400米跨欄</t>
    <phoneticPr fontId="8" type="noConversion"/>
  </si>
  <si>
    <t>400mH</t>
    <phoneticPr fontId="8" type="noConversion"/>
  </si>
  <si>
    <t>Event / Relay</t>
    <phoneticPr fontId="8" type="noConversion"/>
  </si>
  <si>
    <t>O.GroupAge</t>
    <phoneticPr fontId="8" type="noConversion"/>
  </si>
  <si>
    <t>J56780</t>
    <phoneticPr fontId="8" type="noConversion"/>
  </si>
  <si>
    <t xml:space="preserve">             並同意參賽者倘若出現不可預測之身體健康狀況；包括任何程度受傷甚或死亡，不論任何過失責任均不會向主辦或協辦機構或個人予以追究。</t>
    <phoneticPr fontId="8" type="noConversion"/>
  </si>
  <si>
    <t xml:space="preserve">          * 申請表一經提交，本會將不接受更改或退款，敬請於提交前小心核對以確保內容正確。</t>
    <phoneticPr fontId="8" type="noConversion"/>
  </si>
  <si>
    <t>*中文姓名</t>
    <phoneticPr fontId="9" type="noConversion"/>
  </si>
  <si>
    <t>*English Name</t>
    <phoneticPr fontId="8" type="noConversion"/>
  </si>
  <si>
    <t>*性別
(M/F) Gender</t>
    <phoneticPr fontId="9" type="noConversion"/>
  </si>
  <si>
    <t>*出生年份 Year of Birth</t>
    <phoneticPr fontId="9" type="noConversion"/>
  </si>
  <si>
    <t>*HKID No.
身份證號碼</t>
    <phoneticPr fontId="9" type="noConversion"/>
  </si>
  <si>
    <t>*聯絡人/申請人電郵 E-MAIL</t>
    <phoneticPr fontId="9" type="noConversion"/>
  </si>
  <si>
    <t>*聯絡人姓名</t>
    <phoneticPr fontId="9" type="noConversion"/>
  </si>
  <si>
    <t>*聯絡人電話</t>
    <phoneticPr fontId="9" type="noConversion"/>
  </si>
  <si>
    <t>Chan Kung Man</t>
    <phoneticPr fontId="8" type="noConversion"/>
  </si>
  <si>
    <t>*HKID No. 首5位    (First 5 Char.)</t>
    <phoneticPr fontId="9" type="noConversion"/>
  </si>
  <si>
    <t>Lee Lin Ying</t>
    <phoneticPr fontId="8" type="noConversion"/>
  </si>
  <si>
    <t>leelinying@mail.com</t>
    <phoneticPr fontId="8" type="noConversion"/>
  </si>
  <si>
    <t>Chan Siu Man</t>
    <phoneticPr fontId="8" type="noConversion"/>
  </si>
  <si>
    <t>陳少民</t>
    <phoneticPr fontId="8" type="noConversion"/>
  </si>
  <si>
    <t xml:space="preserve">接力隊伍名稱
(每隊4-6人報名) </t>
    <phoneticPr fontId="8" type="noConversion"/>
  </si>
  <si>
    <r>
      <t xml:space="preserve"> (每人最多只可選報 </t>
    </r>
    <r>
      <rPr>
        <sz val="12"/>
        <color theme="0"/>
        <rFont val="新細明體"/>
        <family val="1"/>
        <charset val="136"/>
        <scheme val="minor"/>
      </rPr>
      <t>3 項</t>
    </r>
    <r>
      <rPr>
        <sz val="10"/>
        <color theme="0"/>
        <rFont val="新細明體"/>
        <family val="1"/>
        <charset val="136"/>
        <scheme val="minor"/>
      </rPr>
      <t>個人項目)</t>
    </r>
    <phoneticPr fontId="8" type="noConversion"/>
  </si>
  <si>
    <r>
      <t xml:space="preserve">          </t>
    </r>
    <r>
      <rPr>
        <b/>
        <sz val="10"/>
        <color rgb="FFFF0000"/>
        <rFont val="新細明體"/>
        <family val="1"/>
        <charset val="136"/>
        <scheme val="minor"/>
      </rPr>
      <t>*</t>
    </r>
    <r>
      <rPr>
        <b/>
        <sz val="10"/>
        <rFont val="新細明體"/>
        <family val="1"/>
        <charset val="136"/>
        <scheme val="minor"/>
      </rPr>
      <t>必需填寫</t>
    </r>
    <phoneticPr fontId="8" type="noConversion"/>
  </si>
  <si>
    <r>
      <t xml:space="preserve">          *</t>
    </r>
    <r>
      <rPr>
        <b/>
        <sz val="10"/>
        <rFont val="新細明體"/>
        <family val="1"/>
        <charset val="136"/>
        <scheme val="minor"/>
      </rPr>
      <t>必需填寫</t>
    </r>
    <phoneticPr fontId="8" type="noConversion"/>
  </si>
  <si>
    <t>下載版證書
E.Cert
(印有全部項目)</t>
    <phoneticPr fontId="9" type="noConversion"/>
  </si>
  <si>
    <t>是否2022年終香港排名
運動員 HK Ranking Athlete
(Y = Yes)</t>
    <phoneticPr fontId="8" type="noConversion"/>
  </si>
  <si>
    <t>Y</t>
    <phoneticPr fontId="8" type="noConversion"/>
  </si>
  <si>
    <t>Open</t>
    <phoneticPr fontId="8" type="noConversion"/>
  </si>
  <si>
    <t>SB</t>
    <phoneticPr fontId="8" type="noConversion"/>
  </si>
  <si>
    <t>TCAA</t>
    <phoneticPr fontId="8" type="noConversion"/>
  </si>
  <si>
    <t>接力隊伍名稱
(每隊4-6人報名)</t>
    <phoneticPr fontId="8" type="noConversion"/>
  </si>
  <si>
    <t>T22999</t>
    <phoneticPr fontId="8" type="noConversion"/>
  </si>
  <si>
    <t>日期：</t>
    <phoneticPr fontId="8" type="noConversion"/>
  </si>
  <si>
    <t>地點：</t>
    <phoneticPr fontId="8" type="noConversion"/>
  </si>
  <si>
    <t>灣仔運動場</t>
    <phoneticPr fontId="8" type="noConversion"/>
  </si>
  <si>
    <t>日期：</t>
    <phoneticPr fontId="9" type="noConversion"/>
  </si>
  <si>
    <t>V204619(7)</t>
  </si>
  <si>
    <t>(隊伍名稱)</t>
    <phoneticPr fontId="8" type="noConversion"/>
  </si>
  <si>
    <t>Total Event Relay Cert</t>
    <phoneticPr fontId="8" type="noConversion"/>
  </si>
  <si>
    <t>LeeLinYing@email.com</t>
    <phoneticPr fontId="8" type="noConversion"/>
  </si>
  <si>
    <t>接力隊
內人數</t>
    <phoneticPr fontId="8" type="noConversion"/>
  </si>
  <si>
    <t>Google
Form</t>
    <phoneticPr fontId="8" type="noConversion"/>
  </si>
  <si>
    <r>
      <t xml:space="preserve">越級至公開組
</t>
    </r>
    <r>
      <rPr>
        <sz val="11"/>
        <rFont val="新細明體"/>
        <family val="1"/>
        <charset val="136"/>
      </rPr>
      <t>(個人全部項目)</t>
    </r>
    <r>
      <rPr>
        <sz val="12"/>
        <rFont val="新細明體"/>
        <family val="1"/>
        <charset val="136"/>
        <scheme val="minor"/>
      </rPr>
      <t xml:space="preserve">
"OPEN"</t>
    </r>
    <phoneticPr fontId="8" type="noConversion"/>
  </si>
  <si>
    <t>PDF 版證書
PDF Certificate
(印有全部項目)</t>
    <phoneticPr fontId="9" type="noConversion"/>
  </si>
  <si>
    <t xml:space="preserve">          - 於本表格內進行 Cut &amp; Paste 搬移已輸入的資料，會做成計算程式錯誤，敬請留意。</t>
    <phoneticPr fontId="8" type="noConversion"/>
  </si>
  <si>
    <t xml:space="preserve">          *於本表格內進行 Cut &amp; Paste 搬移已輸入的資料，會做成計算程式錯誤，敬請留意。</t>
    <phoneticPr fontId="8" type="noConversion"/>
  </si>
  <si>
    <t>V23.8</t>
    <phoneticPr fontId="8" type="noConversion"/>
  </si>
  <si>
    <r>
      <t xml:space="preserve"> (每人最多只可選報</t>
    </r>
    <r>
      <rPr>
        <sz val="14"/>
        <color theme="0"/>
        <rFont val="新細明體"/>
        <family val="1"/>
        <charset val="136"/>
        <scheme val="minor"/>
      </rPr>
      <t>3</t>
    </r>
    <r>
      <rPr>
        <sz val="12"/>
        <color theme="0"/>
        <rFont val="新細明體"/>
        <family val="1"/>
        <charset val="136"/>
        <scheme val="minor"/>
      </rPr>
      <t>個個人項目)</t>
    </r>
    <phoneticPr fontId="8" type="noConversion"/>
  </si>
  <si>
    <t>Persons</t>
    <phoneticPr fontId="8" type="noConversion"/>
  </si>
  <si>
    <t>Event Time</t>
    <phoneticPr fontId="8" type="noConversion"/>
  </si>
  <si>
    <t>Total Track Time (hr)</t>
  </si>
  <si>
    <t>公民會會員號碼
(非會員請留空) TCAA
Membership No.</t>
    <phoneticPr fontId="8" type="noConversion"/>
  </si>
  <si>
    <t>Total Track Time (hr)</t>
    <phoneticPr fontId="8" type="noConversion"/>
  </si>
  <si>
    <t>公民會會員號碼
(非會員請留空)
2022/23 TCAA
Membership No.</t>
    <phoneticPr fontId="8" type="noConversion"/>
  </si>
  <si>
    <t>備註</t>
    <phoneticPr fontId="8" type="noConversion"/>
  </si>
  <si>
    <t>2023 公民田徑錦標賽 第3站</t>
    <phoneticPr fontId="9" type="noConversion"/>
  </si>
  <si>
    <t>2023.10.21 (星期六)</t>
    <phoneticPr fontId="8" type="noConversion"/>
  </si>
  <si>
    <t xml:space="preserve">      *請連同已存入相應總額之銀行入數紙及 本Excel一併以電郵發送至 tcaaoac3@gmail.com 辦理  （戶名：TCAA Ltd  南洋商業銀行 043-487-1-026363-0 /  恆生銀行 390-489276-883 儲蓄戶口）</t>
    <phoneticPr fontId="8" type="noConversion"/>
  </si>
  <si>
    <t>2023.10.22 (星期日)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</si>
</sst>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HK$&quot;#,##0_);[Red]\(&quot;HK$&quot;#,##0\)"/>
    <numFmt numFmtId="8" formatCode="&quot;HK$&quot;#,##0.00_);[Red]\(&quot;HK$&quot;#,##0.00\)"/>
    <numFmt numFmtId="42" formatCode="_(&quot;HK$&quot;* #,##0_);_(&quot;HK$&quot;* \(#,##0\);_(&quot;HK$&quot;* &quot;-&quot;_);_(@_)"/>
    <numFmt numFmtId="44" formatCode="_(&quot;HK$&quot;* #,##0.00_);_(&quot;HK$&quot;* \(#,##0.00\);_(&quot;HK$&quot;* &quot;-&quot;??_);_(@_)"/>
    <numFmt numFmtId="43" formatCode="_(* #,##0.00_);_(* \(#,##0.00\);_(* &quot;-&quot;??_);_(@_)"/>
    <numFmt numFmtId="176" formatCode="_([$$-409]* #,##0.00_);_([$$-409]* \(#,##0.00\);_([$$-409]* &quot;-&quot;??_);_(@_)"/>
    <numFmt numFmtId="177" formatCode="_(&quot;$&quot;* #,##0.00_);_(&quot;$&quot;* \(#,##0.00\);_(&quot;$&quot;* &quot;-&quot;??_);_(@_)"/>
    <numFmt numFmtId="178" formatCode="0_ "/>
    <numFmt numFmtId="179" formatCode="_([$HK$-C04]* #,##0.00_);_([$HK$-C04]* \(#,##0.00\);_([$HK$-C04]* &quot;-&quot;??_);_(@_)"/>
    <numFmt numFmtId="180" formatCode="_(&quot;HK$&quot;* #,##0_);_(&quot;HK$&quot;* \(#,##0\);_(&quot;HK$&quot;* &quot;-&quot;??_);_(@_)"/>
    <numFmt numFmtId="181" formatCode="_([$HK$-C04]* #,##0_);_([$HK$-C04]* \(#,##0\);_([$HK$-C04]* &quot;-&quot;??_);_(@_)"/>
    <numFmt numFmtId="182" formatCode="0_);[Red]\(0\)"/>
    <numFmt numFmtId="183" formatCode="000"/>
    <numFmt numFmtId="184" formatCode="\$#,##0.00_);[Red]\(\$\-#,##0.00\)"/>
  </numFmts>
  <fonts count="6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8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color rgb="FF0000FF"/>
      <name val="新細明體"/>
      <family val="1"/>
      <charset val="136"/>
      <scheme val="minor"/>
    </font>
    <font>
      <u/>
      <sz val="12"/>
      <color theme="11"/>
      <name val="新細明體"/>
      <family val="2"/>
      <charset val="136"/>
      <scheme val="minor"/>
    </font>
    <font>
      <sz val="10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18"/>
      <color theme="0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b/>
      <sz val="8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1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1"/>
      <color indexed="8"/>
      <name val="新細明體"/>
      <family val="1"/>
      <charset val="128"/>
    </font>
    <font>
      <u/>
      <sz val="11"/>
      <color indexed="12"/>
      <name val="新細明體"/>
      <family val="1"/>
      <charset val="128"/>
    </font>
    <font>
      <sz val="12"/>
      <color indexed="8"/>
      <name val="新細明體"/>
      <family val="1"/>
      <charset val="128"/>
    </font>
    <font>
      <sz val="10"/>
      <name val="Arial"/>
      <family val="2"/>
    </font>
    <font>
      <sz val="12"/>
      <color rgb="FFFF0000"/>
      <name val="新細明體"/>
      <family val="1"/>
      <charset val="136"/>
      <scheme val="minor"/>
    </font>
    <font>
      <sz val="12"/>
      <color rgb="FF0070C0"/>
      <name val="新細明體"/>
      <family val="1"/>
      <charset val="136"/>
      <scheme val="minor"/>
    </font>
    <font>
      <sz val="18"/>
      <color rgb="FFFF0000"/>
      <name val="新細明體"/>
      <family val="1"/>
      <charset val="136"/>
      <scheme val="minor"/>
    </font>
    <font>
      <sz val="18"/>
      <color rgb="FF0070C0"/>
      <name val="新細明體"/>
      <family val="1"/>
      <charset val="136"/>
      <scheme val="minor"/>
    </font>
    <font>
      <sz val="16"/>
      <name val="新細明體"/>
      <family val="1"/>
      <charset val="136"/>
      <scheme val="minor"/>
    </font>
    <font>
      <sz val="14"/>
      <color rgb="FFFF0000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0"/>
      <color rgb="FF000000"/>
      <name val="Arial"/>
      <family val="2"/>
    </font>
    <font>
      <sz val="12"/>
      <color theme="0" tint="-0.499984740745262"/>
      <name val="新細明體"/>
      <family val="1"/>
      <charset val="136"/>
      <scheme val="minor"/>
    </font>
    <font>
      <sz val="12"/>
      <color rgb="FF5C5C5C"/>
      <name val="新細明體"/>
      <family val="1"/>
      <charset val="136"/>
      <scheme val="minor"/>
    </font>
    <font>
      <sz val="10"/>
      <color rgb="FFFF0000"/>
      <name val="新細明體"/>
      <family val="1"/>
      <charset val="136"/>
      <scheme val="minor"/>
    </font>
    <font>
      <sz val="9"/>
      <color rgb="FFFF0000"/>
      <name val="新細明體"/>
      <family val="1"/>
      <charset val="136"/>
      <scheme val="minor"/>
    </font>
    <font>
      <sz val="8"/>
      <color rgb="FFFF0000"/>
      <name val="新細明體"/>
      <family val="1"/>
      <charset val="136"/>
      <scheme val="minor"/>
    </font>
    <font>
      <sz val="10"/>
      <color theme="0" tint="-0.249977111117893"/>
      <name val="新細明體"/>
      <family val="1"/>
      <charset val="136"/>
      <scheme val="minor"/>
    </font>
    <font>
      <sz val="18"/>
      <color theme="3" tint="0.39997558519241921"/>
      <name val="新細明體"/>
      <family val="1"/>
      <charset val="136"/>
      <scheme val="minor"/>
    </font>
    <font>
      <sz val="20"/>
      <name val="新細明體"/>
      <family val="1"/>
      <charset val="136"/>
      <scheme val="minor"/>
    </font>
    <font>
      <sz val="12"/>
      <color rgb="FF006831"/>
      <name val="新細明體"/>
      <family val="1"/>
      <charset val="136"/>
      <scheme val="minor"/>
    </font>
    <font>
      <sz val="10"/>
      <color theme="0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b/>
      <sz val="10"/>
      <name val="新細明體"/>
      <family val="1"/>
      <charset val="136"/>
      <scheme val="minor"/>
    </font>
    <font>
      <b/>
      <sz val="10"/>
      <color rgb="FFFF0000"/>
      <name val="新細明體"/>
      <family val="1"/>
      <charset val="136"/>
      <scheme val="minor"/>
    </font>
    <font>
      <sz val="10"/>
      <color theme="0" tint="-0.14999847407452621"/>
      <name val="新細明體"/>
      <family val="1"/>
      <charset val="136"/>
      <scheme val="minor"/>
    </font>
    <font>
      <sz val="14"/>
      <color theme="0"/>
      <name val="新細明體"/>
      <family val="1"/>
      <charset val="136"/>
      <scheme val="minor"/>
    </font>
    <font>
      <sz val="9"/>
      <color rgb="FFEF1D7A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9"/>
      <color theme="0"/>
      <name val="新細明體"/>
      <family val="1"/>
      <charset val="136"/>
      <scheme val="minor"/>
    </font>
    <font>
      <sz val="8"/>
      <color theme="0"/>
      <name val="新細明體"/>
      <family val="1"/>
      <charset val="136"/>
      <scheme val="minor"/>
    </font>
    <font>
      <sz val="12"/>
      <color rgb="FFC00000"/>
      <name val="新細明體"/>
      <family val="1"/>
      <charset val="136"/>
      <scheme val="minor"/>
    </font>
    <font>
      <sz val="10"/>
      <color rgb="FFC00000"/>
      <name val="新細明體"/>
      <family val="1"/>
      <charset val="136"/>
      <scheme val="minor"/>
    </font>
    <font>
      <sz val="11"/>
      <name val="新細明體"/>
      <family val="1"/>
      <charset val="136"/>
    </font>
    <font>
      <sz val="10"/>
      <color rgb="FF000000"/>
      <name val="PMingLiU"/>
      <family val="1"/>
      <charset val="136"/>
    </font>
    <font>
      <sz val="12"/>
      <color theme="0"/>
      <name val="新細明體"/>
      <family val="2"/>
      <charset val="136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F1D7A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7">
    <xf numFmtId="0" fontId="0" fillId="0" borderId="0"/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23" fillId="0" borderId="0">
      <alignment vertical="center"/>
    </xf>
    <xf numFmtId="177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3" fillId="0" borderId="0" applyAlignment="0">
      <alignment vertical="center"/>
      <protection locked="0"/>
    </xf>
    <xf numFmtId="177" fontId="23" fillId="0" borderId="0" applyFont="0" applyFill="0" applyBorder="0" applyAlignment="0" applyProtection="0"/>
    <xf numFmtId="0" fontId="21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>
      <alignment vertical="center"/>
    </xf>
    <xf numFmtId="0" fontId="26" fillId="0" borderId="0"/>
    <xf numFmtId="0" fontId="1" fillId="0" borderId="0">
      <alignment vertical="center"/>
    </xf>
    <xf numFmtId="0" fontId="1" fillId="0" borderId="0">
      <alignment vertical="center"/>
    </xf>
    <xf numFmtId="0" fontId="33" fillId="0" borderId="0"/>
    <xf numFmtId="0" fontId="20" fillId="0" borderId="0"/>
    <xf numFmtId="0" fontId="34" fillId="0" borderId="0"/>
    <xf numFmtId="0" fontId="51" fillId="0" borderId="0" applyNumberFormat="0" applyFill="0" applyBorder="0" applyAlignment="0" applyProtection="0"/>
  </cellStyleXfs>
  <cellXfs count="349">
    <xf numFmtId="0" fontId="0" fillId="0" borderId="0" xfId="0"/>
    <xf numFmtId="0" fontId="7" fillId="0" borderId="0" xfId="1" applyFont="1" applyAlignment="1">
      <alignment horizontal="center" vertical="center"/>
    </xf>
    <xf numFmtId="176" fontId="15" fillId="4" borderId="0" xfId="73" applyNumberFormat="1" applyFont="1" applyFill="1" applyBorder="1" applyAlignment="1" applyProtection="1">
      <alignment vertical="top"/>
    </xf>
    <xf numFmtId="178" fontId="7" fillId="0" borderId="0" xfId="129" applyNumberFormat="1" applyFont="1" applyFill="1" applyAlignment="1" applyProtection="1">
      <alignment horizontal="center" vertical="center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4" applyFont="1" applyAlignment="1" applyProtection="1">
      <alignment horizontal="center" vertical="center"/>
      <protection locked="0"/>
    </xf>
    <xf numFmtId="44" fontId="14" fillId="5" borderId="0" xfId="73" applyFont="1" applyFill="1" applyBorder="1" applyAlignment="1" applyProtection="1">
      <alignment horizontal="center" vertical="center"/>
    </xf>
    <xf numFmtId="44" fontId="14" fillId="0" borderId="0" xfId="4" applyNumberFormat="1" applyFont="1" applyAlignment="1" applyProtection="1">
      <alignment horizontal="center" vertical="center"/>
      <protection locked="0"/>
    </xf>
    <xf numFmtId="180" fontId="10" fillId="5" borderId="0" xfId="73" applyNumberFormat="1" applyFont="1" applyFill="1" applyBorder="1" applyAlignment="1" applyProtection="1">
      <alignment horizontal="center" vertical="center"/>
    </xf>
    <xf numFmtId="180" fontId="7" fillId="5" borderId="0" xfId="73" applyNumberFormat="1" applyFont="1" applyFill="1" applyBorder="1" applyAlignment="1" applyProtection="1">
      <alignment horizontal="center" vertical="center"/>
    </xf>
    <xf numFmtId="180" fontId="27" fillId="5" borderId="0" xfId="73" applyNumberFormat="1" applyFont="1" applyFill="1" applyBorder="1" applyAlignment="1" applyProtection="1">
      <alignment horizontal="center" vertical="center" shrinkToFit="1"/>
    </xf>
    <xf numFmtId="180" fontId="12" fillId="5" borderId="0" xfId="73" applyNumberFormat="1" applyFont="1" applyFill="1" applyBorder="1" applyAlignment="1" applyProtection="1">
      <alignment horizontal="center" vertical="center" shrinkToFit="1"/>
    </xf>
    <xf numFmtId="180" fontId="14" fillId="5" borderId="0" xfId="73" applyNumberFormat="1" applyFont="1" applyFill="1" applyBorder="1" applyAlignment="1" applyProtection="1">
      <alignment horizontal="center" vertical="center"/>
    </xf>
    <xf numFmtId="180" fontId="7" fillId="0" borderId="0" xfId="73" applyNumberFormat="1" applyFont="1" applyFill="1" applyAlignment="1" applyProtection="1">
      <alignment horizontal="center" vertical="center"/>
    </xf>
    <xf numFmtId="178" fontId="7" fillId="5" borderId="0" xfId="129" applyNumberFormat="1" applyFont="1" applyFill="1" applyAlignment="1" applyProtection="1">
      <alignment horizontal="center" vertical="center"/>
    </xf>
    <xf numFmtId="44" fontId="14" fillId="0" borderId="0" xfId="1" applyNumberFormat="1" applyFont="1" applyAlignment="1" applyProtection="1">
      <alignment horizontal="center" vertical="center" shrinkToFit="1"/>
      <protection locked="0"/>
    </xf>
    <xf numFmtId="0" fontId="7" fillId="5" borderId="0" xfId="73" applyNumberFormat="1" applyFont="1" applyFill="1" applyAlignment="1" applyProtection="1">
      <alignment horizontal="center" vertical="center"/>
    </xf>
    <xf numFmtId="0" fontId="10" fillId="5" borderId="0" xfId="73" applyNumberFormat="1" applyFont="1" applyFill="1" applyAlignment="1" applyProtection="1">
      <alignment horizontal="center" vertical="center"/>
    </xf>
    <xf numFmtId="0" fontId="10" fillId="5" borderId="0" xfId="73" applyNumberFormat="1" applyFont="1" applyFill="1" applyBorder="1" applyAlignment="1" applyProtection="1">
      <alignment horizontal="center" vertical="center"/>
    </xf>
    <xf numFmtId="0" fontId="7" fillId="5" borderId="0" xfId="73" applyNumberFormat="1" applyFont="1" applyFill="1" applyBorder="1" applyAlignment="1" applyProtection="1">
      <alignment horizontal="center" vertical="center"/>
    </xf>
    <xf numFmtId="0" fontId="27" fillId="5" borderId="0" xfId="73" applyNumberFormat="1" applyFont="1" applyFill="1" applyBorder="1" applyAlignment="1" applyProtection="1">
      <alignment horizontal="center" vertical="center" shrinkToFit="1"/>
    </xf>
    <xf numFmtId="0" fontId="12" fillId="5" borderId="0" xfId="73" applyNumberFormat="1" applyFont="1" applyFill="1" applyBorder="1" applyAlignment="1" applyProtection="1">
      <alignment horizontal="center" vertical="center" shrinkToFit="1"/>
    </xf>
    <xf numFmtId="0" fontId="14" fillId="5" borderId="0" xfId="73" applyNumberFormat="1" applyFont="1" applyFill="1" applyBorder="1" applyAlignment="1" applyProtection="1">
      <alignment horizontal="center" vertical="center"/>
    </xf>
    <xf numFmtId="0" fontId="7" fillId="0" borderId="0" xfId="73" applyNumberFormat="1" applyFont="1" applyFill="1" applyAlignment="1" applyProtection="1">
      <alignment horizontal="center" vertical="center"/>
    </xf>
    <xf numFmtId="178" fontId="15" fillId="5" borderId="0" xfId="129" applyNumberFormat="1" applyFont="1" applyFill="1" applyBorder="1" applyAlignment="1" applyProtection="1">
      <alignment horizontal="center" vertical="center" wrapText="1"/>
    </xf>
    <xf numFmtId="178" fontId="7" fillId="5" borderId="0" xfId="129" applyNumberFormat="1" applyFont="1" applyFill="1" applyBorder="1" applyAlignment="1" applyProtection="1">
      <alignment horizontal="center" vertical="center"/>
    </xf>
    <xf numFmtId="178" fontId="7" fillId="5" borderId="1" xfId="129" applyNumberFormat="1" applyFont="1" applyFill="1" applyBorder="1" applyAlignment="1" applyProtection="1">
      <alignment horizontal="center" vertical="center"/>
    </xf>
    <xf numFmtId="180" fontId="7" fillId="5" borderId="0" xfId="73" applyNumberFormat="1" applyFont="1" applyFill="1" applyAlignment="1" applyProtection="1">
      <alignment horizontal="center" vertical="center"/>
    </xf>
    <xf numFmtId="180" fontId="10" fillId="5" borderId="0" xfId="73" applyNumberFormat="1" applyFont="1" applyFill="1" applyAlignment="1" applyProtection="1">
      <alignment horizontal="center" vertical="center"/>
    </xf>
    <xf numFmtId="0" fontId="14" fillId="0" borderId="0" xfId="1" applyFont="1" applyAlignment="1" applyProtection="1">
      <alignment horizontal="center" vertical="center" wrapText="1"/>
      <protection locked="0"/>
    </xf>
    <xf numFmtId="44" fontId="43" fillId="5" borderId="0" xfId="73" applyFont="1" applyFill="1" applyBorder="1" applyAlignment="1" applyProtection="1">
      <alignment horizontal="center" vertical="center"/>
    </xf>
    <xf numFmtId="180" fontId="10" fillId="4" borderId="0" xfId="73" applyNumberFormat="1" applyFont="1" applyFill="1" applyBorder="1" applyAlignment="1" applyProtection="1">
      <alignment horizontal="center" vertical="center"/>
    </xf>
    <xf numFmtId="0" fontId="10" fillId="4" borderId="0" xfId="73" applyNumberFormat="1" applyFont="1" applyFill="1" applyBorder="1" applyAlignment="1" applyProtection="1">
      <alignment horizontal="center" vertical="center"/>
    </xf>
    <xf numFmtId="178" fontId="27" fillId="5" borderId="0" xfId="129" applyNumberFormat="1" applyFont="1" applyFill="1" applyAlignment="1" applyProtection="1">
      <alignment horizontal="center" vertical="center"/>
    </xf>
    <xf numFmtId="0" fontId="48" fillId="0" borderId="0" xfId="1" applyFont="1" applyAlignment="1" applyProtection="1">
      <alignment horizontal="center" vertical="center"/>
      <protection locked="0"/>
    </xf>
    <xf numFmtId="0" fontId="7" fillId="5" borderId="0" xfId="1" applyFont="1" applyFill="1" applyAlignment="1">
      <alignment horizontal="center" vertical="center" shrinkToFit="1"/>
    </xf>
    <xf numFmtId="0" fontId="37" fillId="0" borderId="0" xfId="1" applyFont="1" applyAlignment="1" applyProtection="1">
      <alignment horizontal="center" vertical="center"/>
      <protection locked="0"/>
    </xf>
    <xf numFmtId="181" fontId="7" fillId="5" borderId="0" xfId="73" applyNumberFormat="1" applyFont="1" applyFill="1" applyAlignment="1" applyProtection="1">
      <alignment vertical="center"/>
    </xf>
    <xf numFmtId="181" fontId="10" fillId="5" borderId="0" xfId="73" applyNumberFormat="1" applyFont="1" applyFill="1" applyAlignment="1" applyProtection="1">
      <alignment vertical="center"/>
    </xf>
    <xf numFmtId="181" fontId="10" fillId="4" borderId="0" xfId="73" applyNumberFormat="1" applyFont="1" applyFill="1" applyAlignment="1" applyProtection="1">
      <alignment vertical="center"/>
    </xf>
    <xf numFmtId="181" fontId="7" fillId="4" borderId="0" xfId="73" applyNumberFormat="1" applyFont="1" applyFill="1" applyAlignment="1" applyProtection="1">
      <alignment horizontal="center" vertical="center"/>
    </xf>
    <xf numFmtId="181" fontId="7" fillId="5" borderId="0" xfId="73" applyNumberFormat="1" applyFont="1" applyFill="1" applyAlignment="1" applyProtection="1">
      <alignment horizontal="center" vertical="center"/>
    </xf>
    <xf numFmtId="181" fontId="14" fillId="5" borderId="0" xfId="73" applyNumberFormat="1" applyFont="1" applyFill="1" applyAlignment="1" applyProtection="1">
      <alignment horizontal="center" vertical="center"/>
    </xf>
    <xf numFmtId="181" fontId="7" fillId="0" borderId="0" xfId="73" applyNumberFormat="1" applyFont="1" applyAlignment="1" applyProtection="1">
      <alignment vertical="center"/>
    </xf>
    <xf numFmtId="178" fontId="10" fillId="6" borderId="0" xfId="129" applyNumberFormat="1" applyFont="1" applyFill="1" applyAlignment="1" applyProtection="1">
      <alignment horizontal="center" vertical="center"/>
    </xf>
    <xf numFmtId="178" fontId="22" fillId="6" borderId="0" xfId="129" applyNumberFormat="1" applyFont="1" applyFill="1" applyBorder="1" applyAlignment="1" applyProtection="1">
      <alignment horizontal="center" vertical="center"/>
    </xf>
    <xf numFmtId="178" fontId="15" fillId="6" borderId="0" xfId="129" applyNumberFormat="1" applyFont="1" applyFill="1" applyBorder="1" applyAlignment="1" applyProtection="1">
      <alignment horizontal="center" vertical="center" wrapText="1"/>
    </xf>
    <xf numFmtId="176" fontId="15" fillId="6" borderId="0" xfId="73" applyNumberFormat="1" applyFont="1" applyFill="1" applyBorder="1" applyAlignment="1" applyProtection="1">
      <alignment vertical="center"/>
    </xf>
    <xf numFmtId="0" fontId="52" fillId="0" borderId="0" xfId="0" applyFont="1" applyAlignment="1" applyProtection="1">
      <alignment horizontal="center" vertical="center"/>
      <protection locked="0"/>
    </xf>
    <xf numFmtId="178" fontId="55" fillId="5" borderId="0" xfId="129" applyNumberFormat="1" applyFont="1" applyFill="1" applyBorder="1" applyAlignment="1" applyProtection="1">
      <alignment horizontal="center" vertical="center"/>
    </xf>
    <xf numFmtId="44" fontId="55" fillId="5" borderId="0" xfId="73" applyFont="1" applyFill="1" applyBorder="1" applyAlignment="1" applyProtection="1">
      <alignment horizontal="center" vertical="center"/>
    </xf>
    <xf numFmtId="0" fontId="7" fillId="5" borderId="0" xfId="4" applyFont="1" applyFill="1">
      <alignment vertical="center"/>
    </xf>
    <xf numFmtId="0" fontId="7" fillId="5" borderId="0" xfId="4" applyFont="1" applyFill="1" applyAlignment="1">
      <alignment horizontal="center" vertical="center"/>
    </xf>
    <xf numFmtId="0" fontId="7" fillId="5" borderId="0" xfId="1" applyFont="1" applyFill="1" applyAlignment="1">
      <alignment horizontal="center"/>
    </xf>
    <xf numFmtId="44" fontId="7" fillId="5" borderId="0" xfId="4" applyNumberFormat="1" applyFont="1" applyFill="1" applyAlignment="1">
      <alignment horizontal="center" vertical="center"/>
    </xf>
    <xf numFmtId="0" fontId="14" fillId="5" borderId="0" xfId="4" applyFont="1" applyFill="1" applyAlignment="1">
      <alignment horizontal="center" vertical="center"/>
    </xf>
    <xf numFmtId="180" fontId="7" fillId="5" borderId="0" xfId="4" applyNumberFormat="1" applyFont="1" applyFill="1" applyAlignment="1">
      <alignment horizontal="center" vertical="center"/>
    </xf>
    <xf numFmtId="8" fontId="7" fillId="5" borderId="0" xfId="4" applyNumberFormat="1" applyFont="1" applyFill="1">
      <alignment vertical="center"/>
    </xf>
    <xf numFmtId="184" fontId="14" fillId="5" borderId="0" xfId="4" applyNumberFormat="1" applyFont="1" applyFill="1" applyAlignment="1">
      <alignment horizontal="center" vertical="center"/>
    </xf>
    <xf numFmtId="0" fontId="7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31" fillId="5" borderId="0" xfId="1" applyFont="1" applyFill="1">
      <alignment vertical="center"/>
    </xf>
    <xf numFmtId="0" fontId="7" fillId="5" borderId="0" xfId="1" applyFont="1" applyFill="1">
      <alignment vertical="center"/>
    </xf>
    <xf numFmtId="0" fontId="30" fillId="5" borderId="0" xfId="4" applyFont="1" applyFill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0" fontId="7" fillId="5" borderId="8" xfId="1" applyFont="1" applyFill="1" applyBorder="1" applyAlignment="1">
      <alignment horizontal="center" vertical="center"/>
    </xf>
    <xf numFmtId="0" fontId="7" fillId="5" borderId="9" xfId="1" applyFont="1" applyFill="1" applyBorder="1" applyAlignment="1">
      <alignment horizontal="center" vertical="center"/>
    </xf>
    <xf numFmtId="0" fontId="7" fillId="5" borderId="0" xfId="4" applyFont="1" applyFill="1" applyAlignment="1">
      <alignment horizontal="right" vertical="center"/>
    </xf>
    <xf numFmtId="0" fontId="7" fillId="5" borderId="0" xfId="4" applyFont="1" applyFill="1" applyAlignment="1">
      <alignment horizontal="left" vertical="center"/>
    </xf>
    <xf numFmtId="0" fontId="7" fillId="5" borderId="0" xfId="1" applyFont="1" applyFill="1" applyAlignment="1">
      <alignment horizontal="center" vertical="center"/>
    </xf>
    <xf numFmtId="0" fontId="7" fillId="5" borderId="2" xfId="4" applyFont="1" applyFill="1" applyBorder="1" applyAlignment="1">
      <alignment horizontal="center" vertical="center"/>
    </xf>
    <xf numFmtId="0" fontId="7" fillId="5" borderId="3" xfId="4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10" fillId="5" borderId="0" xfId="4" applyFont="1" applyFill="1">
      <alignment vertical="center"/>
    </xf>
    <xf numFmtId="0" fontId="7" fillId="5" borderId="4" xfId="4" applyFont="1" applyFill="1" applyBorder="1" applyAlignment="1">
      <alignment horizontal="center" vertical="center"/>
    </xf>
    <xf numFmtId="0" fontId="7" fillId="5" borderId="5" xfId="4" applyFont="1" applyFill="1" applyBorder="1" applyAlignment="1">
      <alignment horizontal="center" vertical="center"/>
    </xf>
    <xf numFmtId="0" fontId="7" fillId="5" borderId="6" xfId="4" applyFont="1" applyFill="1" applyBorder="1" applyAlignment="1">
      <alignment horizontal="center" vertical="center"/>
    </xf>
    <xf numFmtId="0" fontId="27" fillId="5" borderId="0" xfId="1" applyFont="1" applyFill="1">
      <alignment vertical="center"/>
    </xf>
    <xf numFmtId="0" fontId="10" fillId="5" borderId="0" xfId="4" applyFont="1" applyFill="1" applyAlignment="1">
      <alignment horizontal="center" vertical="center"/>
    </xf>
    <xf numFmtId="0" fontId="6" fillId="5" borderId="0" xfId="4" applyFill="1">
      <alignment vertical="center"/>
    </xf>
    <xf numFmtId="44" fontId="10" fillId="5" borderId="0" xfId="4" applyNumberFormat="1" applyFont="1" applyFill="1" applyAlignment="1">
      <alignment horizontal="center" vertical="center"/>
    </xf>
    <xf numFmtId="180" fontId="10" fillId="5" borderId="0" xfId="4" applyNumberFormat="1" applyFont="1" applyFill="1" applyAlignment="1">
      <alignment horizontal="center" vertical="center"/>
    </xf>
    <xf numFmtId="8" fontId="10" fillId="5" borderId="0" xfId="4" applyNumberFormat="1" applyFont="1" applyFill="1">
      <alignment vertical="center"/>
    </xf>
    <xf numFmtId="0" fontId="10" fillId="0" borderId="0" xfId="4" applyFont="1">
      <alignment vertical="center"/>
    </xf>
    <xf numFmtId="0" fontId="10" fillId="5" borderId="0" xfId="4" applyFont="1" applyFill="1" applyAlignment="1">
      <alignment horizontal="left" vertical="center"/>
    </xf>
    <xf numFmtId="0" fontId="32" fillId="5" borderId="0" xfId="0" applyFont="1" applyFill="1" applyAlignment="1">
      <alignment vertical="center"/>
    </xf>
    <xf numFmtId="0" fontId="10" fillId="5" borderId="0" xfId="4" applyFont="1" applyFill="1" applyAlignment="1">
      <alignment horizontal="center" vertical="center" wrapText="1"/>
    </xf>
    <xf numFmtId="0" fontId="47" fillId="5" borderId="0" xfId="0" applyFont="1" applyFill="1" applyAlignment="1">
      <alignment vertical="center"/>
    </xf>
    <xf numFmtId="8" fontId="12" fillId="5" borderId="0" xfId="4" applyNumberFormat="1" applyFont="1" applyFill="1" applyAlignment="1">
      <alignment horizontal="left" vertical="center" shrinkToFit="1"/>
    </xf>
    <xf numFmtId="180" fontId="12" fillId="5" borderId="0" xfId="4" applyNumberFormat="1" applyFont="1" applyFill="1" applyAlignment="1">
      <alignment vertical="center" shrinkToFit="1"/>
    </xf>
    <xf numFmtId="0" fontId="12" fillId="5" borderId="0" xfId="4" applyFont="1" applyFill="1" applyAlignment="1">
      <alignment horizontal="center" vertical="center" shrinkToFit="1"/>
    </xf>
    <xf numFmtId="0" fontId="10" fillId="5" borderId="0" xfId="1" applyFont="1" applyFill="1">
      <alignment vertical="center"/>
    </xf>
    <xf numFmtId="0" fontId="10" fillId="4" borderId="0" xfId="4" applyFont="1" applyFill="1">
      <alignment vertical="center"/>
    </xf>
    <xf numFmtId="0" fontId="10" fillId="4" borderId="0" xfId="4" applyFont="1" applyFill="1" applyAlignment="1">
      <alignment horizontal="center" vertical="center"/>
    </xf>
    <xf numFmtId="0" fontId="10" fillId="4" borderId="0" xfId="4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10" fillId="4" borderId="0" xfId="1" applyFont="1" applyFill="1">
      <alignment vertical="center"/>
    </xf>
    <xf numFmtId="0" fontId="10" fillId="4" borderId="10" xfId="4" applyFont="1" applyFill="1" applyBorder="1" applyAlignment="1">
      <alignment horizontal="center" vertical="center"/>
    </xf>
    <xf numFmtId="0" fontId="10" fillId="4" borderId="12" xfId="4" applyFont="1" applyFill="1" applyBorder="1" applyAlignment="1">
      <alignment horizontal="center" vertical="center"/>
    </xf>
    <xf numFmtId="0" fontId="6" fillId="4" borderId="12" xfId="4" applyFill="1" applyBorder="1">
      <alignment vertical="center"/>
    </xf>
    <xf numFmtId="0" fontId="44" fillId="4" borderId="12" xfId="4" applyFont="1" applyFill="1" applyBorder="1" applyAlignment="1">
      <alignment horizontal="center" vertical="center"/>
    </xf>
    <xf numFmtId="0" fontId="10" fillId="4" borderId="11" xfId="4" applyFont="1" applyFill="1" applyBorder="1" applyAlignment="1">
      <alignment horizontal="center" vertical="center"/>
    </xf>
    <xf numFmtId="44" fontId="10" fillId="4" borderId="0" xfId="4" applyNumberFormat="1" applyFont="1" applyFill="1" applyAlignment="1">
      <alignment horizontal="center" vertical="center"/>
    </xf>
    <xf numFmtId="0" fontId="14" fillId="4" borderId="0" xfId="4" applyFont="1" applyFill="1" applyAlignment="1">
      <alignment horizontal="center" vertical="center"/>
    </xf>
    <xf numFmtId="0" fontId="10" fillId="4" borderId="0" xfId="4" applyFont="1" applyFill="1" applyAlignment="1">
      <alignment horizontal="center" vertical="center" wrapText="1"/>
    </xf>
    <xf numFmtId="180" fontId="10" fillId="4" borderId="0" xfId="4" applyNumberFormat="1" applyFont="1" applyFill="1" applyAlignment="1">
      <alignment horizontal="center" vertical="center"/>
    </xf>
    <xf numFmtId="8" fontId="10" fillId="4" borderId="0" xfId="4" applyNumberFormat="1" applyFont="1" applyFill="1">
      <alignment vertical="center"/>
    </xf>
    <xf numFmtId="0" fontId="8" fillId="4" borderId="0" xfId="1" applyFont="1" applyFill="1">
      <alignment vertical="center"/>
    </xf>
    <xf numFmtId="0" fontId="14" fillId="4" borderId="2" xfId="4" applyFont="1" applyFill="1" applyBorder="1" applyAlignment="1">
      <alignment horizontal="center"/>
    </xf>
    <xf numFmtId="0" fontId="14" fillId="4" borderId="0" xfId="1" applyFont="1" applyFill="1" applyAlignment="1">
      <alignment horizontal="center"/>
    </xf>
    <xf numFmtId="0" fontId="14" fillId="4" borderId="0" xfId="4" applyFont="1" applyFill="1" applyAlignment="1">
      <alignment horizontal="center"/>
    </xf>
    <xf numFmtId="0" fontId="14" fillId="4" borderId="3" xfId="4" applyFont="1" applyFill="1" applyBorder="1" applyAlignment="1">
      <alignment horizontal="center"/>
    </xf>
    <xf numFmtId="0" fontId="8" fillId="4" borderId="0" xfId="4" applyFont="1" applyFill="1" applyAlignment="1">
      <alignment horizontal="center"/>
    </xf>
    <xf numFmtId="0" fontId="12" fillId="4" borderId="0" xfId="4" applyFont="1" applyFill="1" applyAlignment="1">
      <alignment horizontal="center" vertical="center" shrinkToFit="1"/>
    </xf>
    <xf numFmtId="0" fontId="7" fillId="4" borderId="0" xfId="4" applyFont="1" applyFill="1" applyAlignment="1"/>
    <xf numFmtId="0" fontId="7" fillId="4" borderId="0" xfId="4" applyFont="1" applyFill="1" applyAlignment="1">
      <alignment horizontal="center"/>
    </xf>
    <xf numFmtId="0" fontId="7" fillId="4" borderId="0" xfId="4" applyFont="1" applyFill="1" applyAlignment="1">
      <alignment horizontal="left"/>
    </xf>
    <xf numFmtId="42" fontId="16" fillId="4" borderId="0" xfId="4" applyNumberFormat="1" applyFont="1" applyFill="1" applyAlignment="1">
      <alignment horizontal="left" vertical="center"/>
    </xf>
    <xf numFmtId="0" fontId="16" fillId="4" borderId="0" xfId="4" applyFont="1" applyFill="1" applyAlignment="1">
      <alignment horizontal="left" vertical="center"/>
    </xf>
    <xf numFmtId="0" fontId="41" fillId="4" borderId="0" xfId="4" applyFont="1" applyFill="1" applyAlignment="1">
      <alignment horizontal="left" vertical="center"/>
    </xf>
    <xf numFmtId="0" fontId="8" fillId="4" borderId="4" xfId="4" applyFont="1" applyFill="1" applyBorder="1" applyAlignment="1">
      <alignment horizontal="center" wrapText="1"/>
    </xf>
    <xf numFmtId="0" fontId="8" fillId="4" borderId="5" xfId="4" applyFont="1" applyFill="1" applyBorder="1" applyAlignment="1">
      <alignment horizontal="center" wrapText="1"/>
    </xf>
    <xf numFmtId="0" fontId="8" fillId="4" borderId="5" xfId="4" applyFont="1" applyFill="1" applyBorder="1" applyAlignment="1">
      <alignment horizontal="center" vertical="top" wrapText="1"/>
    </xf>
    <xf numFmtId="0" fontId="8" fillId="4" borderId="6" xfId="4" applyFont="1" applyFill="1" applyBorder="1" applyAlignment="1">
      <alignment horizontal="center" wrapText="1"/>
    </xf>
    <xf numFmtId="0" fontId="8" fillId="4" borderId="0" xfId="4" applyFont="1" applyFill="1" applyAlignment="1">
      <alignment horizontal="center" vertical="top" wrapText="1"/>
    </xf>
    <xf numFmtId="0" fontId="7" fillId="4" borderId="0" xfId="4" applyFont="1" applyFill="1" applyAlignment="1">
      <alignment horizontal="center" wrapText="1"/>
    </xf>
    <xf numFmtId="44" fontId="14" fillId="4" borderId="0" xfId="4" applyNumberFormat="1" applyFont="1" applyFill="1" applyAlignment="1">
      <alignment horizontal="center"/>
    </xf>
    <xf numFmtId="0" fontId="7" fillId="4" borderId="0" xfId="1" applyFont="1" applyFill="1" applyAlignment="1">
      <alignment horizontal="center" wrapText="1"/>
    </xf>
    <xf numFmtId="8" fontId="7" fillId="4" borderId="0" xfId="4" applyNumberFormat="1" applyFont="1" applyFill="1">
      <alignment vertical="center"/>
    </xf>
    <xf numFmtId="8" fontId="7" fillId="4" borderId="0" xfId="4" applyNumberFormat="1" applyFont="1" applyFill="1" applyAlignment="1"/>
    <xf numFmtId="0" fontId="7" fillId="0" borderId="0" xfId="4" applyFont="1" applyAlignment="1"/>
    <xf numFmtId="0" fontId="36" fillId="5" borderId="0" xfId="4" applyFont="1" applyFill="1" applyAlignment="1">
      <alignment horizontal="left" vertical="center"/>
    </xf>
    <xf numFmtId="0" fontId="7" fillId="5" borderId="0" xfId="1" applyFont="1" applyFill="1" applyAlignment="1">
      <alignment horizontal="center" vertical="top" wrapText="1" shrinkToFit="1"/>
    </xf>
    <xf numFmtId="0" fontId="14" fillId="5" borderId="0" xfId="1" applyFont="1" applyFill="1" applyAlignment="1">
      <alignment horizontal="center" vertical="top" wrapText="1" shrinkToFit="1"/>
    </xf>
    <xf numFmtId="0" fontId="7" fillId="5" borderId="0" xfId="4" applyFont="1" applyFill="1" applyAlignment="1">
      <alignment horizontal="center" vertical="center" wrapText="1"/>
    </xf>
    <xf numFmtId="180" fontId="12" fillId="5" borderId="0" xfId="4" applyNumberFormat="1" applyFont="1" applyFill="1" applyAlignment="1">
      <alignment horizontal="center" vertical="center" shrinkToFit="1"/>
    </xf>
    <xf numFmtId="44" fontId="12" fillId="5" borderId="0" xfId="4" applyNumberFormat="1" applyFont="1" applyFill="1" applyAlignment="1">
      <alignment shrinkToFit="1"/>
    </xf>
    <xf numFmtId="181" fontId="12" fillId="5" borderId="0" xfId="4" applyNumberFormat="1" applyFont="1" applyFill="1" applyAlignment="1">
      <alignment vertical="center" shrinkToFit="1"/>
    </xf>
    <xf numFmtId="0" fontId="7" fillId="5" borderId="0" xfId="4" applyFont="1" applyFill="1" applyAlignment="1">
      <alignment horizontal="center" vertical="center" shrinkToFit="1"/>
    </xf>
    <xf numFmtId="0" fontId="7" fillId="5" borderId="0" xfId="4" applyFont="1" applyFill="1" applyAlignment="1">
      <alignment horizontal="center" vertical="center" wrapText="1" shrinkToFit="1"/>
    </xf>
    <xf numFmtId="0" fontId="14" fillId="5" borderId="0" xfId="4" applyFont="1" applyFill="1" applyAlignment="1">
      <alignment horizontal="center" vertical="center" shrinkToFit="1"/>
    </xf>
    <xf numFmtId="8" fontId="27" fillId="5" borderId="0" xfId="4" applyNumberFormat="1" applyFont="1" applyFill="1" applyAlignment="1">
      <alignment horizontal="left" vertical="center" shrinkToFit="1"/>
    </xf>
    <xf numFmtId="180" fontId="27" fillId="5" borderId="0" xfId="4" applyNumberFormat="1" applyFont="1" applyFill="1" applyAlignment="1">
      <alignment vertical="center" shrinkToFit="1"/>
    </xf>
    <xf numFmtId="0" fontId="7" fillId="5" borderId="0" xfId="1" applyFont="1" applyFill="1" applyAlignment="1">
      <alignment horizontal="center" vertical="center" wrapText="1" shrinkToFit="1"/>
    </xf>
    <xf numFmtId="0" fontId="35" fillId="5" borderId="0" xfId="4" applyFont="1" applyFill="1" applyAlignment="1">
      <alignment horizontal="left" vertical="center" shrinkToFit="1"/>
    </xf>
    <xf numFmtId="8" fontId="7" fillId="5" borderId="0" xfId="4" applyNumberFormat="1" applyFont="1" applyFill="1" applyAlignment="1">
      <alignment horizontal="left" vertical="center" shrinkToFit="1"/>
    </xf>
    <xf numFmtId="6" fontId="7" fillId="5" borderId="0" xfId="4" applyNumberFormat="1" applyFont="1" applyFill="1" applyAlignment="1">
      <alignment vertical="center" shrinkToFit="1"/>
    </xf>
    <xf numFmtId="0" fontId="7" fillId="5" borderId="0" xfId="4" applyFont="1" applyFill="1" applyAlignment="1">
      <alignment vertical="center" wrapText="1"/>
    </xf>
    <xf numFmtId="0" fontId="27" fillId="5" borderId="0" xfId="4" applyFont="1" applyFill="1" applyAlignment="1">
      <alignment horizontal="center" vertical="center" shrinkToFit="1"/>
    </xf>
    <xf numFmtId="0" fontId="27" fillId="5" borderId="0" xfId="4" applyFont="1" applyFill="1" applyAlignment="1">
      <alignment horizontal="center" vertical="center" wrapText="1" shrinkToFit="1"/>
    </xf>
    <xf numFmtId="0" fontId="27" fillId="5" borderId="0" xfId="1" applyFont="1" applyFill="1" applyAlignment="1">
      <alignment horizontal="center" vertical="center" wrapText="1" shrinkToFit="1"/>
    </xf>
    <xf numFmtId="44" fontId="7" fillId="5" borderId="0" xfId="4" applyNumberFormat="1" applyFont="1" applyFill="1" applyAlignment="1">
      <alignment horizontal="center" vertical="center" wrapText="1" shrinkToFit="1"/>
    </xf>
    <xf numFmtId="180" fontId="12" fillId="5" borderId="0" xfId="4" applyNumberFormat="1" applyFont="1" applyFill="1" applyAlignment="1">
      <alignment horizontal="center" vertical="center" wrapText="1" shrinkToFit="1"/>
    </xf>
    <xf numFmtId="8" fontId="12" fillId="5" borderId="0" xfId="4" applyNumberFormat="1" applyFont="1" applyFill="1" applyAlignment="1">
      <alignment horizontal="center" vertical="center" shrinkToFit="1"/>
    </xf>
    <xf numFmtId="181" fontId="12" fillId="5" borderId="0" xfId="4" applyNumberFormat="1" applyFont="1" applyFill="1" applyAlignment="1">
      <alignment horizontal="center" vertical="center" shrinkToFit="1"/>
    </xf>
    <xf numFmtId="8" fontId="7" fillId="5" borderId="0" xfId="4" applyNumberFormat="1" applyFont="1" applyFill="1" applyAlignment="1">
      <alignment horizontal="center" vertical="center"/>
    </xf>
    <xf numFmtId="44" fontId="27" fillId="5" borderId="0" xfId="4" applyNumberFormat="1" applyFont="1" applyFill="1" applyAlignment="1">
      <alignment horizontal="center" vertical="center" wrapText="1" shrinkToFit="1"/>
    </xf>
    <xf numFmtId="0" fontId="37" fillId="5" borderId="0" xfId="4" applyFont="1" applyFill="1" applyAlignment="1">
      <alignment horizontal="center" vertical="center" shrinkToFit="1"/>
    </xf>
    <xf numFmtId="180" fontId="27" fillId="5" borderId="0" xfId="4" applyNumberFormat="1" applyFont="1" applyFill="1" applyAlignment="1">
      <alignment horizontal="center" vertical="center"/>
    </xf>
    <xf numFmtId="8" fontId="12" fillId="5" borderId="0" xfId="4" applyNumberFormat="1" applyFont="1" applyFill="1" applyAlignment="1">
      <alignment vertical="center" shrinkToFit="1"/>
    </xf>
    <xf numFmtId="183" fontId="14" fillId="5" borderId="0" xfId="4" applyNumberFormat="1" applyFont="1" applyFill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180" fontId="14" fillId="5" borderId="0" xfId="4" applyNumberFormat="1" applyFont="1" applyFill="1" applyAlignment="1">
      <alignment horizontal="center" vertical="center"/>
    </xf>
    <xf numFmtId="42" fontId="14" fillId="5" borderId="0" xfId="1" applyNumberFormat="1" applyFont="1" applyFill="1" applyAlignment="1">
      <alignment horizontal="center" vertical="center"/>
    </xf>
    <xf numFmtId="184" fontId="14" fillId="0" borderId="0" xfId="4" applyNumberFormat="1" applyFont="1" applyAlignment="1">
      <alignment horizontal="center" vertical="center"/>
    </xf>
    <xf numFmtId="8" fontId="14" fillId="5" borderId="0" xfId="4" applyNumberFormat="1" applyFont="1" applyFill="1" applyAlignment="1">
      <alignment horizontal="center" vertical="center"/>
    </xf>
    <xf numFmtId="0" fontId="14" fillId="5" borderId="0" xfId="1" applyFont="1" applyFill="1" applyAlignment="1">
      <alignment horizontal="center" vertical="center"/>
    </xf>
    <xf numFmtId="44" fontId="14" fillId="5" borderId="0" xfId="4" applyNumberFormat="1" applyFont="1" applyFill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44" fontId="7" fillId="0" borderId="0" xfId="4" applyNumberFormat="1" applyFont="1" applyAlignment="1">
      <alignment horizontal="center" vertical="center"/>
    </xf>
    <xf numFmtId="180" fontId="7" fillId="0" borderId="0" xfId="4" applyNumberFormat="1" applyFont="1" applyAlignment="1">
      <alignment horizontal="center" vertical="center"/>
    </xf>
    <xf numFmtId="8" fontId="7" fillId="0" borderId="0" xfId="4" applyNumberFormat="1" applyFont="1">
      <alignment vertical="center"/>
    </xf>
    <xf numFmtId="44" fontId="7" fillId="5" borderId="0" xfId="1" applyNumberFormat="1" applyFont="1" applyFill="1" applyAlignment="1">
      <alignment horizontal="center" vertical="center"/>
    </xf>
    <xf numFmtId="42" fontId="7" fillId="5" borderId="0" xfId="1" applyNumberFormat="1" applyFont="1" applyFill="1" applyAlignment="1">
      <alignment horizontal="center" vertical="center"/>
    </xf>
    <xf numFmtId="0" fontId="7" fillId="0" borderId="0" xfId="1" applyFont="1">
      <alignment vertical="center"/>
    </xf>
    <xf numFmtId="0" fontId="29" fillId="5" borderId="0" xfId="1" applyFont="1" applyFill="1" applyAlignment="1">
      <alignment horizontal="center" vertical="center"/>
    </xf>
    <xf numFmtId="0" fontId="7" fillId="5" borderId="10" xfId="1" applyFont="1" applyFill="1" applyBorder="1" applyAlignment="1">
      <alignment horizontal="center" vertical="center"/>
    </xf>
    <xf numFmtId="0" fontId="7" fillId="5" borderId="12" xfId="1" applyFont="1" applyFill="1" applyBorder="1">
      <alignment vertical="center"/>
    </xf>
    <xf numFmtId="0" fontId="7" fillId="5" borderId="11" xfId="1" applyFont="1" applyFill="1" applyBorder="1" applyAlignment="1">
      <alignment horizontal="center" vertical="center"/>
    </xf>
    <xf numFmtId="0" fontId="7" fillId="5" borderId="0" xfId="0" applyFont="1" applyFill="1" applyAlignment="1">
      <alignment horizontal="right" vertical="center"/>
    </xf>
    <xf numFmtId="0" fontId="27" fillId="5" borderId="0" xfId="1" applyFont="1" applyFill="1" applyAlignment="1">
      <alignment horizontal="center" vertical="center"/>
    </xf>
    <xf numFmtId="178" fontId="7" fillId="5" borderId="0" xfId="1" applyNumberFormat="1" applyFont="1" applyFill="1" applyAlignment="1">
      <alignment horizontal="center" vertical="center"/>
    </xf>
    <xf numFmtId="178" fontId="7" fillId="5" borderId="10" xfId="1" applyNumberFormat="1" applyFont="1" applyFill="1" applyBorder="1" applyAlignment="1">
      <alignment horizontal="center" vertical="center"/>
    </xf>
    <xf numFmtId="0" fontId="7" fillId="5" borderId="12" xfId="1" applyFont="1" applyFill="1" applyBorder="1" applyAlignment="1">
      <alignment horizontal="center" vertical="center"/>
    </xf>
    <xf numFmtId="178" fontId="7" fillId="5" borderId="2" xfId="1" applyNumberFormat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46" fillId="5" borderId="0" xfId="1" applyFont="1" applyFill="1">
      <alignment vertical="center"/>
    </xf>
    <xf numFmtId="0" fontId="10" fillId="5" borderId="0" xfId="1" applyFont="1" applyFill="1" applyAlignment="1">
      <alignment horizontal="center" vertical="center"/>
    </xf>
    <xf numFmtId="0" fontId="18" fillId="5" borderId="0" xfId="1" applyFont="1" applyFill="1">
      <alignment vertical="center"/>
    </xf>
    <xf numFmtId="0" fontId="17" fillId="5" borderId="0" xfId="1" applyFont="1" applyFill="1" applyAlignment="1">
      <alignment horizontal="center" vertical="center"/>
    </xf>
    <xf numFmtId="0" fontId="29" fillId="5" borderId="0" xfId="1" applyFont="1" applyFill="1">
      <alignment vertical="center"/>
    </xf>
    <xf numFmtId="44" fontId="10" fillId="5" borderId="0" xfId="1" applyNumberFormat="1" applyFont="1" applyFill="1" applyAlignment="1">
      <alignment horizontal="center" vertical="center"/>
    </xf>
    <xf numFmtId="42" fontId="10" fillId="5" borderId="0" xfId="1" applyNumberFormat="1" applyFont="1" applyFill="1" applyAlignment="1">
      <alignment horizontal="center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178" fontId="7" fillId="5" borderId="4" xfId="1" applyNumberFormat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0" fontId="18" fillId="5" borderId="0" xfId="1" applyFont="1" applyFill="1" applyAlignment="1">
      <alignment horizontal="center" vertical="center"/>
    </xf>
    <xf numFmtId="0" fontId="10" fillId="6" borderId="0" xfId="1" applyFont="1" applyFill="1">
      <alignment vertical="center"/>
    </xf>
    <xf numFmtId="0" fontId="7" fillId="6" borderId="0" xfId="1" applyFont="1" applyFill="1" applyAlignment="1">
      <alignment horizontal="center" vertical="center"/>
    </xf>
    <xf numFmtId="0" fontId="10" fillId="6" borderId="10" xfId="1" applyFont="1" applyFill="1" applyBorder="1">
      <alignment vertical="center"/>
    </xf>
    <xf numFmtId="0" fontId="10" fillId="6" borderId="12" xfId="1" applyFont="1" applyFill="1" applyBorder="1">
      <alignment vertical="center"/>
    </xf>
    <xf numFmtId="0" fontId="10" fillId="6" borderId="12" xfId="1" applyFont="1" applyFill="1" applyBorder="1" applyAlignment="1">
      <alignment horizontal="center" vertical="center"/>
    </xf>
    <xf numFmtId="0" fontId="7" fillId="6" borderId="12" xfId="1" applyFont="1" applyFill="1" applyBorder="1" applyAlignment="1">
      <alignment horizontal="center" vertical="center"/>
    </xf>
    <xf numFmtId="0" fontId="45" fillId="6" borderId="12" xfId="1" applyFont="1" applyFill="1" applyBorder="1" applyAlignment="1">
      <alignment horizontal="center" vertical="center"/>
    </xf>
    <xf numFmtId="0" fontId="27" fillId="6" borderId="12" xfId="1" applyFont="1" applyFill="1" applyBorder="1" applyAlignment="1">
      <alignment horizontal="center" vertical="center"/>
    </xf>
    <xf numFmtId="0" fontId="10" fillId="6" borderId="11" xfId="1" applyFont="1" applyFill="1" applyBorder="1" applyAlignment="1">
      <alignment horizontal="center" vertical="center"/>
    </xf>
    <xf numFmtId="0" fontId="50" fillId="6" borderId="13" xfId="1" applyFont="1" applyFill="1" applyBorder="1" applyAlignment="1">
      <alignment vertical="center" wrapText="1"/>
    </xf>
    <xf numFmtId="0" fontId="17" fillId="6" borderId="0" xfId="1" applyFont="1" applyFill="1" applyAlignment="1">
      <alignment horizontal="center" vertical="center"/>
    </xf>
    <xf numFmtId="0" fontId="29" fillId="6" borderId="0" xfId="1" applyFont="1" applyFill="1">
      <alignment vertical="center"/>
    </xf>
    <xf numFmtId="44" fontId="10" fillId="6" borderId="0" xfId="1" applyNumberFormat="1" applyFont="1" applyFill="1" applyAlignment="1">
      <alignment horizontal="center" vertical="center"/>
    </xf>
    <xf numFmtId="0" fontId="10" fillId="6" borderId="0" xfId="1" applyFont="1" applyFill="1" applyAlignment="1">
      <alignment horizontal="center" vertical="center"/>
    </xf>
    <xf numFmtId="42" fontId="10" fillId="6" borderId="0" xfId="1" applyNumberFormat="1" applyFont="1" applyFill="1" applyAlignment="1">
      <alignment horizontal="center" vertical="center"/>
    </xf>
    <xf numFmtId="0" fontId="22" fillId="6" borderId="0" xfId="1" applyFont="1" applyFill="1">
      <alignment vertical="center"/>
    </xf>
    <xf numFmtId="0" fontId="22" fillId="6" borderId="0" xfId="1" applyFont="1" applyFill="1" applyAlignment="1">
      <alignment horizontal="center" vertical="center"/>
    </xf>
    <xf numFmtId="0" fontId="44" fillId="6" borderId="2" xfId="1" applyFont="1" applyFill="1" applyBorder="1" applyAlignment="1">
      <alignment horizontal="center" vertical="center"/>
    </xf>
    <xf numFmtId="0" fontId="44" fillId="6" borderId="0" xfId="1" applyFont="1" applyFill="1" applyAlignment="1">
      <alignment horizontal="center" vertical="center"/>
    </xf>
    <xf numFmtId="0" fontId="44" fillId="6" borderId="3" xfId="1" applyFont="1" applyFill="1" applyBorder="1" applyAlignment="1">
      <alignment horizontal="center" vertical="center"/>
    </xf>
    <xf numFmtId="0" fontId="53" fillId="6" borderId="15" xfId="1" applyFont="1" applyFill="1" applyBorder="1" applyAlignment="1">
      <alignment horizontal="center" vertical="center"/>
    </xf>
    <xf numFmtId="0" fontId="53" fillId="6" borderId="3" xfId="1" applyFont="1" applyFill="1" applyBorder="1" applyAlignment="1">
      <alignment horizontal="center" vertical="center"/>
    </xf>
    <xf numFmtId="176" fontId="22" fillId="6" borderId="0" xfId="1" applyNumberFormat="1" applyFont="1" applyFill="1" applyAlignment="1">
      <alignment horizontal="center" vertical="center"/>
    </xf>
    <xf numFmtId="0" fontId="38" fillId="6" borderId="0" xfId="1" applyFont="1" applyFill="1">
      <alignment vertical="center"/>
    </xf>
    <xf numFmtId="44" fontId="22" fillId="6" borderId="0" xfId="1" applyNumberFormat="1" applyFont="1" applyFill="1" applyAlignment="1">
      <alignment horizontal="center" vertical="center"/>
    </xf>
    <xf numFmtId="42" fontId="22" fillId="6" borderId="0" xfId="1" applyNumberFormat="1" applyFont="1" applyFill="1" applyAlignment="1">
      <alignment horizontal="center" vertical="center"/>
    </xf>
    <xf numFmtId="0" fontId="22" fillId="0" borderId="0" xfId="1" applyFont="1">
      <alignment vertical="center"/>
    </xf>
    <xf numFmtId="0" fontId="15" fillId="6" borderId="0" xfId="1" applyFont="1" applyFill="1" applyAlignment="1">
      <alignment vertical="center" wrapText="1"/>
    </xf>
    <xf numFmtId="0" fontId="15" fillId="6" borderId="0" xfId="1" applyFont="1" applyFill="1" applyAlignment="1">
      <alignment horizontal="center" vertical="center" wrapText="1"/>
    </xf>
    <xf numFmtId="42" fontId="16" fillId="6" borderId="0" xfId="1" applyNumberFormat="1" applyFont="1" applyFill="1" applyAlignment="1">
      <alignment horizontal="left" vertical="center"/>
    </xf>
    <xf numFmtId="42" fontId="15" fillId="6" borderId="0" xfId="1" applyNumberFormat="1" applyFont="1" applyFill="1">
      <alignment vertical="center"/>
    </xf>
    <xf numFmtId="0" fontId="42" fillId="6" borderId="0" xfId="1" applyFont="1" applyFill="1">
      <alignment vertical="center"/>
    </xf>
    <xf numFmtId="0" fontId="17" fillId="6" borderId="0" xfId="1" applyFont="1" applyFill="1" applyAlignment="1">
      <alignment horizontal="center" vertical="center" wrapText="1"/>
    </xf>
    <xf numFmtId="0" fontId="54" fillId="6" borderId="4" xfId="1" applyFont="1" applyFill="1" applyBorder="1" applyAlignment="1">
      <alignment horizontal="center" vertical="top" wrapText="1" shrinkToFit="1"/>
    </xf>
    <xf numFmtId="0" fontId="54" fillId="6" borderId="5" xfId="1" applyFont="1" applyFill="1" applyBorder="1" applyAlignment="1">
      <alignment horizontal="center" vertical="top" wrapText="1" shrinkToFit="1"/>
    </xf>
    <xf numFmtId="0" fontId="54" fillId="6" borderId="5" xfId="1" applyFont="1" applyFill="1" applyBorder="1" applyAlignment="1">
      <alignment horizontal="center" vertical="top" wrapText="1"/>
    </xf>
    <xf numFmtId="0" fontId="54" fillId="6" borderId="6" xfId="1" applyFont="1" applyFill="1" applyBorder="1" applyAlignment="1">
      <alignment horizontal="center" vertical="top" wrapText="1" shrinkToFit="1"/>
    </xf>
    <xf numFmtId="0" fontId="54" fillId="6" borderId="14" xfId="1" applyFont="1" applyFill="1" applyBorder="1" applyAlignment="1">
      <alignment horizontal="center" vertical="top" wrapText="1"/>
    </xf>
    <xf numFmtId="0" fontId="54" fillId="6" borderId="6" xfId="1" applyFont="1" applyFill="1" applyBorder="1" applyAlignment="1">
      <alignment horizontal="center" vertical="top" wrapText="1"/>
    </xf>
    <xf numFmtId="0" fontId="7" fillId="6" borderId="0" xfId="4" applyFont="1" applyFill="1" applyAlignment="1">
      <alignment horizontal="center" vertical="center" wrapText="1"/>
    </xf>
    <xf numFmtId="0" fontId="39" fillId="6" borderId="0" xfId="1" applyFont="1" applyFill="1" applyAlignment="1">
      <alignment vertical="center" wrapText="1"/>
    </xf>
    <xf numFmtId="44" fontId="14" fillId="6" borderId="0" xfId="4" applyNumberFormat="1" applyFont="1" applyFill="1" applyAlignment="1">
      <alignment horizontal="center" vertical="center"/>
    </xf>
    <xf numFmtId="0" fontId="7" fillId="6" borderId="0" xfId="1" applyFont="1" applyFill="1" applyAlignment="1">
      <alignment horizontal="center" vertical="center" wrapText="1"/>
    </xf>
    <xf numFmtId="0" fontId="15" fillId="6" borderId="0" xfId="1" applyFont="1" applyFill="1">
      <alignment vertical="center"/>
    </xf>
    <xf numFmtId="0" fontId="28" fillId="6" borderId="0" xfId="1" applyFont="1" applyFill="1" applyAlignment="1">
      <alignment horizontal="left" vertical="center"/>
    </xf>
    <xf numFmtId="42" fontId="27" fillId="6" borderId="0" xfId="1" applyNumberFormat="1" applyFont="1" applyFill="1" applyAlignment="1">
      <alignment horizontal="center" vertical="center" shrinkToFit="1"/>
    </xf>
    <xf numFmtId="0" fontId="40" fillId="6" borderId="0" xfId="1" applyFont="1" applyFill="1" applyAlignment="1">
      <alignment horizontal="center" vertical="center" wrapText="1"/>
    </xf>
    <xf numFmtId="0" fontId="14" fillId="6" borderId="0" xfId="1" applyFont="1" applyFill="1" applyAlignment="1">
      <alignment vertical="center" wrapText="1"/>
    </xf>
    <xf numFmtId="0" fontId="15" fillId="6" borderId="0" xfId="1" applyFont="1" applyFill="1" applyAlignment="1">
      <alignment wrapText="1"/>
    </xf>
    <xf numFmtId="0" fontId="15" fillId="0" borderId="0" xfId="1" applyFont="1" applyAlignment="1">
      <alignment vertical="center" wrapText="1"/>
    </xf>
    <xf numFmtId="0" fontId="15" fillId="5" borderId="0" xfId="1" applyFont="1" applyFill="1" applyAlignment="1">
      <alignment vertical="center" wrapText="1"/>
    </xf>
    <xf numFmtId="0" fontId="36" fillId="5" borderId="0" xfId="1" applyFont="1" applyFill="1" applyAlignment="1">
      <alignment horizontal="left" vertical="center" shrinkToFit="1"/>
    </xf>
    <xf numFmtId="0" fontId="15" fillId="5" borderId="0" xfId="1" applyFont="1" applyFill="1" applyAlignment="1">
      <alignment horizontal="center" vertical="center" wrapText="1" shrinkToFit="1"/>
    </xf>
    <xf numFmtId="0" fontId="15" fillId="5" borderId="0" xfId="1" applyFont="1" applyFill="1" applyAlignment="1">
      <alignment horizontal="center" vertical="center" wrapText="1"/>
    </xf>
    <xf numFmtId="0" fontId="39" fillId="5" borderId="0" xfId="1" applyFont="1" applyFill="1" applyAlignment="1">
      <alignment vertical="center" wrapText="1"/>
    </xf>
    <xf numFmtId="44" fontId="7" fillId="5" borderId="0" xfId="1" applyNumberFormat="1" applyFont="1" applyFill="1" applyAlignment="1">
      <alignment horizontal="center" vertical="center" wrapText="1" shrinkToFit="1"/>
    </xf>
    <xf numFmtId="0" fontId="14" fillId="5" borderId="0" xfId="1" applyFont="1" applyFill="1" applyAlignment="1">
      <alignment horizontal="center" vertical="center" wrapText="1" shrinkToFit="1"/>
    </xf>
    <xf numFmtId="8" fontId="37" fillId="5" borderId="0" xfId="1" applyNumberFormat="1" applyFont="1" applyFill="1" applyAlignment="1">
      <alignment horizontal="left" vertical="center" wrapText="1"/>
    </xf>
    <xf numFmtId="42" fontId="7" fillId="5" borderId="0" xfId="1" applyNumberFormat="1" applyFont="1" applyFill="1" applyAlignment="1">
      <alignment vertical="center" shrinkToFit="1"/>
    </xf>
    <xf numFmtId="179" fontId="7" fillId="5" borderId="0" xfId="1" applyNumberFormat="1" applyFont="1" applyFill="1" applyAlignment="1">
      <alignment vertical="center" wrapText="1"/>
    </xf>
    <xf numFmtId="8" fontId="37" fillId="5" borderId="0" xfId="1" applyNumberFormat="1" applyFont="1" applyFill="1" applyAlignment="1">
      <alignment horizontal="left" vertical="center"/>
    </xf>
    <xf numFmtId="42" fontId="27" fillId="5" borderId="0" xfId="1" applyNumberFormat="1" applyFont="1" applyFill="1" applyAlignment="1">
      <alignment vertical="center" shrinkToFit="1"/>
    </xf>
    <xf numFmtId="0" fontId="28" fillId="5" borderId="0" xfId="1" applyFont="1" applyFill="1" applyAlignment="1">
      <alignment horizontal="left" vertical="center"/>
    </xf>
    <xf numFmtId="0" fontId="7" fillId="5" borderId="1" xfId="1" applyFont="1" applyFill="1" applyBorder="1">
      <alignment vertical="center"/>
    </xf>
    <xf numFmtId="0" fontId="7" fillId="5" borderId="1" xfId="1" applyFont="1" applyFill="1" applyBorder="1" applyAlignment="1">
      <alignment horizontal="center" vertical="center" shrinkToFit="1"/>
    </xf>
    <xf numFmtId="0" fontId="7" fillId="5" borderId="1" xfId="1" applyFont="1" applyFill="1" applyBorder="1" applyAlignment="1">
      <alignment horizontal="center" vertical="center" wrapText="1" shrinkToFit="1"/>
    </xf>
    <xf numFmtId="0" fontId="27" fillId="5" borderId="1" xfId="1" applyFont="1" applyFill="1" applyBorder="1">
      <alignment vertical="center"/>
    </xf>
    <xf numFmtId="44" fontId="7" fillId="5" borderId="1" xfId="1" applyNumberFormat="1" applyFont="1" applyFill="1" applyBorder="1" applyAlignment="1">
      <alignment horizontal="center" vertical="center" wrapText="1" shrinkToFit="1"/>
    </xf>
    <xf numFmtId="8" fontId="37" fillId="5" borderId="1" xfId="1" applyNumberFormat="1" applyFont="1" applyFill="1" applyBorder="1" applyAlignment="1">
      <alignment horizontal="left" vertical="center"/>
    </xf>
    <xf numFmtId="42" fontId="27" fillId="5" borderId="1" xfId="1" applyNumberFormat="1" applyFont="1" applyFill="1" applyBorder="1" applyAlignment="1">
      <alignment vertical="center" shrinkToFit="1"/>
    </xf>
    <xf numFmtId="44" fontId="7" fillId="5" borderId="1" xfId="1" applyNumberFormat="1" applyFont="1" applyFill="1" applyBorder="1" applyAlignment="1">
      <alignment horizontal="center" vertical="center"/>
    </xf>
    <xf numFmtId="0" fontId="7" fillId="0" borderId="1" xfId="1" applyFont="1" applyBorder="1">
      <alignment vertical="center"/>
    </xf>
    <xf numFmtId="0" fontId="43" fillId="5" borderId="0" xfId="1" applyFont="1" applyFill="1" applyAlignment="1">
      <alignment horizontal="center" vertical="center" shrinkToFit="1"/>
    </xf>
    <xf numFmtId="0" fontId="27" fillId="5" borderId="0" xfId="1" applyFont="1" applyFill="1" applyAlignment="1">
      <alignment horizontal="center" vertical="center" shrinkToFit="1"/>
    </xf>
    <xf numFmtId="0" fontId="7" fillId="5" borderId="0" xfId="1" applyFont="1" applyFill="1" applyAlignment="1">
      <alignment horizontal="center" vertical="center" wrapText="1"/>
    </xf>
    <xf numFmtId="42" fontId="43" fillId="5" borderId="0" xfId="1" applyNumberFormat="1" applyFont="1" applyFill="1" applyAlignment="1">
      <alignment horizontal="center" vertical="center" wrapText="1" shrinkToFit="1"/>
    </xf>
    <xf numFmtId="42" fontId="43" fillId="5" borderId="0" xfId="1" applyNumberFormat="1" applyFont="1" applyFill="1" applyAlignment="1">
      <alignment horizontal="center" vertical="center" shrinkToFit="1"/>
    </xf>
    <xf numFmtId="0" fontId="43" fillId="5" borderId="0" xfId="1" applyFont="1" applyFill="1" applyAlignment="1">
      <alignment horizontal="center" vertical="center" wrapText="1" shrinkToFit="1"/>
    </xf>
    <xf numFmtId="49" fontId="7" fillId="5" borderId="0" xfId="1" applyNumberFormat="1" applyFont="1" applyFill="1" applyAlignment="1">
      <alignment horizontal="center" vertical="center" wrapText="1"/>
    </xf>
    <xf numFmtId="0" fontId="55" fillId="5" borderId="0" xfId="1" applyFont="1" applyFill="1" applyAlignment="1">
      <alignment horizontal="center" vertical="center"/>
    </xf>
    <xf numFmtId="0" fontId="55" fillId="5" borderId="0" xfId="1" applyFont="1" applyFill="1" applyAlignment="1">
      <alignment horizontal="center" vertical="center" shrinkToFit="1"/>
    </xf>
    <xf numFmtId="0" fontId="56" fillId="5" borderId="0" xfId="1" applyFont="1" applyFill="1" applyAlignment="1">
      <alignment horizontal="center" vertical="center"/>
    </xf>
    <xf numFmtId="0" fontId="55" fillId="5" borderId="0" xfId="1" applyFont="1" applyFill="1" applyAlignment="1">
      <alignment horizontal="center" vertical="center" wrapText="1" shrinkToFit="1"/>
    </xf>
    <xf numFmtId="6" fontId="55" fillId="5" borderId="0" xfId="1" applyNumberFormat="1" applyFont="1" applyFill="1" applyAlignment="1">
      <alignment horizontal="center" vertical="center" wrapText="1" shrinkToFit="1"/>
    </xf>
    <xf numFmtId="42" fontId="55" fillId="5" borderId="0" xfId="1" applyNumberFormat="1" applyFont="1" applyFill="1" applyAlignment="1">
      <alignment horizontal="center" vertical="center"/>
    </xf>
    <xf numFmtId="0" fontId="55" fillId="0" borderId="0" xfId="1" applyFont="1" applyAlignment="1">
      <alignment horizontal="center" vertical="center"/>
    </xf>
    <xf numFmtId="183" fontId="14" fillId="5" borderId="0" xfId="1" applyNumberFormat="1" applyFont="1" applyFill="1" applyAlignment="1">
      <alignment horizontal="center" vertical="center"/>
    </xf>
    <xf numFmtId="182" fontId="14" fillId="0" borderId="0" xfId="1" applyNumberFormat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44" fontId="7" fillId="0" borderId="0" xfId="1" applyNumberFormat="1" applyFont="1" applyAlignment="1">
      <alignment horizontal="center" vertical="center"/>
    </xf>
    <xf numFmtId="42" fontId="7" fillId="0" borderId="0" xfId="1" applyNumberFormat="1" applyFont="1" applyAlignment="1">
      <alignment horizontal="center" vertical="center"/>
    </xf>
    <xf numFmtId="0" fontId="27" fillId="0" borderId="0" xfId="1" applyFont="1">
      <alignment vertical="center"/>
    </xf>
    <xf numFmtId="49" fontId="7" fillId="5" borderId="0" xfId="1" applyNumberFormat="1" applyFont="1" applyFill="1" applyAlignment="1">
      <alignment horizontal="left" vertical="center"/>
    </xf>
    <xf numFmtId="49" fontId="10" fillId="5" borderId="0" xfId="1" applyNumberFormat="1" applyFont="1" applyFill="1" applyAlignment="1">
      <alignment horizontal="left" vertical="center"/>
    </xf>
    <xf numFmtId="0" fontId="45" fillId="6" borderId="0" xfId="1" applyFont="1" applyFill="1">
      <alignment vertical="center"/>
    </xf>
    <xf numFmtId="49" fontId="10" fillId="6" borderId="0" xfId="1" applyNumberFormat="1" applyFont="1" applyFill="1" applyAlignment="1">
      <alignment horizontal="left" vertical="center"/>
    </xf>
    <xf numFmtId="49" fontId="22" fillId="6" borderId="0" xfId="1" applyNumberFormat="1" applyFont="1" applyFill="1" applyAlignment="1">
      <alignment horizontal="left" vertical="center"/>
    </xf>
    <xf numFmtId="0" fontId="22" fillId="5" borderId="0" xfId="1" applyFont="1" applyFill="1">
      <alignment vertical="center"/>
    </xf>
    <xf numFmtId="49" fontId="15" fillId="6" borderId="0" xfId="1" applyNumberFormat="1" applyFont="1" applyFill="1" applyAlignment="1">
      <alignment horizontal="left" vertical="center" wrapText="1"/>
    </xf>
    <xf numFmtId="49" fontId="15" fillId="5" borderId="0" xfId="1" applyNumberFormat="1" applyFont="1" applyFill="1" applyAlignment="1">
      <alignment horizontal="left" vertical="center" wrapText="1"/>
    </xf>
    <xf numFmtId="0" fontId="7" fillId="7" borderId="0" xfId="1" applyFont="1" applyFill="1" applyAlignment="1">
      <alignment horizontal="center" vertical="center" wrapText="1" shrinkToFit="1"/>
    </xf>
    <xf numFmtId="0" fontId="19" fillId="7" borderId="0" xfId="1" applyFont="1" applyFill="1" applyAlignment="1">
      <alignment horizontal="right" vertical="center"/>
    </xf>
    <xf numFmtId="0" fontId="7" fillId="7" borderId="0" xfId="1" applyFont="1" applyFill="1" applyAlignment="1">
      <alignment horizontal="center" vertical="center" shrinkToFit="1"/>
    </xf>
    <xf numFmtId="0" fontId="7" fillId="7" borderId="16" xfId="1" applyFont="1" applyFill="1" applyBorder="1" applyAlignment="1">
      <alignment horizontal="center" vertical="center" wrapText="1" shrinkToFit="1"/>
    </xf>
    <xf numFmtId="0" fontId="19" fillId="7" borderId="17" xfId="1" applyFont="1" applyFill="1" applyBorder="1" applyAlignment="1">
      <alignment horizontal="right" vertical="center"/>
    </xf>
    <xf numFmtId="2" fontId="7" fillId="7" borderId="18" xfId="1" applyNumberFormat="1" applyFont="1" applyFill="1" applyBorder="1" applyAlignment="1">
      <alignment horizontal="center" vertical="center" shrinkToFit="1"/>
    </xf>
    <xf numFmtId="2" fontId="7" fillId="7" borderId="1" xfId="1" applyNumberFormat="1" applyFont="1" applyFill="1" applyBorder="1" applyAlignment="1">
      <alignment horizontal="center" vertical="center" shrinkToFit="1"/>
    </xf>
    <xf numFmtId="0" fontId="7" fillId="8" borderId="1" xfId="1" applyFont="1" applyFill="1" applyBorder="1" applyAlignment="1">
      <alignment horizontal="center" vertical="center" shrinkToFit="1"/>
    </xf>
    <xf numFmtId="0" fontId="7" fillId="9" borderId="1" xfId="1" applyFont="1" applyFill="1" applyBorder="1" applyAlignment="1">
      <alignment horizontal="center" vertical="center" shrinkToFit="1"/>
    </xf>
    <xf numFmtId="49" fontId="7" fillId="5" borderId="1" xfId="1" applyNumberFormat="1" applyFont="1" applyFill="1" applyBorder="1" applyAlignment="1">
      <alignment horizontal="left" vertical="center"/>
    </xf>
    <xf numFmtId="0" fontId="51" fillId="5" borderId="0" xfId="136" applyFill="1" applyAlignment="1" applyProtection="1">
      <alignment horizontal="center" vertical="center" wrapText="1" shrinkToFit="1"/>
    </xf>
    <xf numFmtId="49" fontId="55" fillId="5" borderId="0" xfId="1" applyNumberFormat="1" applyFont="1" applyFill="1" applyAlignment="1">
      <alignment horizontal="left" vertical="center"/>
    </xf>
    <xf numFmtId="49" fontId="14" fillId="0" borderId="0" xfId="1" applyNumberFormat="1" applyFont="1" applyAlignment="1" applyProtection="1">
      <alignment horizontal="left" vertical="center"/>
      <protection locked="0"/>
    </xf>
    <xf numFmtId="0" fontId="58" fillId="0" borderId="0" xfId="0" applyFont="1" applyAlignment="1" applyProtection="1">
      <alignment horizontal="center" vertical="center"/>
      <protection locked="0"/>
    </xf>
    <xf numFmtId="0" fontId="58" fillId="0" borderId="0" xfId="1" applyFont="1" applyAlignment="1" applyProtection="1">
      <alignment horizontal="center" vertical="center"/>
      <protection locked="0"/>
    </xf>
    <xf numFmtId="0" fontId="58" fillId="0" borderId="0" xfId="136" applyFont="1" applyAlignment="1" applyProtection="1">
      <alignment horizontal="center" vertical="center"/>
      <protection locked="0"/>
    </xf>
    <xf numFmtId="0" fontId="14" fillId="0" borderId="0" xfId="1" applyFont="1" applyAlignment="1">
      <alignment horizontal="left" vertical="center"/>
    </xf>
    <xf numFmtId="42" fontId="37" fillId="5" borderId="0" xfId="1" applyNumberFormat="1" applyFont="1" applyFill="1" applyAlignment="1">
      <alignment horizontal="center" vertical="center"/>
    </xf>
    <xf numFmtId="178" fontId="14" fillId="5" borderId="0" xfId="129" applyNumberFormat="1" applyFont="1" applyFill="1" applyAlignment="1" applyProtection="1">
      <alignment horizontal="center" vertical="center"/>
    </xf>
    <xf numFmtId="0" fontId="14" fillId="5" borderId="0" xfId="1" applyFont="1" applyFill="1" applyAlignment="1">
      <alignment horizontal="center" vertical="center" wrapText="1"/>
    </xf>
    <xf numFmtId="44" fontId="14" fillId="5" borderId="0" xfId="1" applyNumberFormat="1" applyFont="1" applyFill="1" applyAlignment="1">
      <alignment horizontal="center" vertical="center" shrinkToFit="1"/>
    </xf>
    <xf numFmtId="49" fontId="7" fillId="0" borderId="0" xfId="1" applyNumberFormat="1" applyFont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59" fillId="4" borderId="0" xfId="0" applyFont="1" applyFill="1" applyAlignment="1">
      <alignment vertical="center"/>
    </xf>
    <xf numFmtId="0" fontId="7" fillId="4" borderId="0" xfId="4" applyFont="1" applyFill="1" applyAlignment="1">
      <alignment horizontal="center" vertical="center" wrapText="1" shrinkToFit="1"/>
    </xf>
    <xf numFmtId="0" fontId="19" fillId="4" borderId="0" xfId="1" applyFont="1" applyFill="1" applyAlignment="1">
      <alignment horizontal="right" vertical="top"/>
    </xf>
    <xf numFmtId="0" fontId="7" fillId="4" borderId="0" xfId="1" applyFont="1" applyFill="1" applyAlignment="1">
      <alignment horizontal="center" vertical="top" shrinkToFit="1"/>
    </xf>
    <xf numFmtId="2" fontId="7" fillId="4" borderId="0" xfId="1" applyNumberFormat="1" applyFont="1" applyFill="1" applyAlignment="1">
      <alignment horizontal="center" vertical="top" shrinkToFit="1"/>
    </xf>
    <xf numFmtId="0" fontId="7" fillId="10" borderId="0" xfId="1" applyFont="1" applyFill="1" applyAlignment="1">
      <alignment horizontal="center" vertical="top" shrinkToFit="1"/>
    </xf>
    <xf numFmtId="2" fontId="7" fillId="10" borderId="0" xfId="1" applyNumberFormat="1" applyFont="1" applyFill="1" applyAlignment="1">
      <alignment horizontal="center" vertical="top" shrinkToFit="1"/>
    </xf>
    <xf numFmtId="0" fontId="14" fillId="0" borderId="0" xfId="129" applyNumberFormat="1" applyFont="1" applyFill="1" applyAlignment="1" applyProtection="1">
      <alignment horizontal="center" vertical="center"/>
    </xf>
    <xf numFmtId="0" fontId="14" fillId="5" borderId="0" xfId="4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7" fillId="5" borderId="0" xfId="4" applyFont="1" applyFill="1" applyAlignment="1">
      <alignment horizontal="center" vertical="center"/>
    </xf>
    <xf numFmtId="183" fontId="37" fillId="5" borderId="0" xfId="4" applyNumberFormat="1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7" fillId="0" borderId="0" xfId="4" applyFont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180" fontId="37" fillId="5" borderId="0" xfId="4" applyNumberFormat="1" applyFont="1" applyFill="1" applyAlignment="1">
      <alignment horizontal="center" vertical="center"/>
    </xf>
    <xf numFmtId="180" fontId="37" fillId="5" borderId="0" xfId="73" applyNumberFormat="1" applyFont="1" applyFill="1" applyBorder="1" applyAlignment="1" applyProtection="1">
      <alignment horizontal="center" vertical="center"/>
    </xf>
    <xf numFmtId="0" fontId="37" fillId="5" borderId="0" xfId="73" applyNumberFormat="1" applyFont="1" applyFill="1" applyBorder="1" applyAlignment="1" applyProtection="1">
      <alignment horizontal="center" vertical="center"/>
    </xf>
    <xf numFmtId="184" fontId="37" fillId="0" borderId="0" xfId="4" applyNumberFormat="1" applyFont="1" applyAlignment="1">
      <alignment horizontal="center" vertical="center"/>
    </xf>
    <xf numFmtId="181" fontId="37" fillId="5" borderId="0" xfId="73" applyNumberFormat="1" applyFont="1" applyFill="1" applyAlignment="1" applyProtection="1">
      <alignment horizontal="center" vertical="center"/>
    </xf>
    <xf numFmtId="8" fontId="37" fillId="5" borderId="0" xfId="4" applyNumberFormat="1" applyFont="1" applyFill="1" applyAlignment="1">
      <alignment horizontal="center" vertical="center"/>
    </xf>
    <xf numFmtId="0" fontId="37" fillId="5" borderId="0" xfId="4" applyFont="1" applyFill="1" applyAlignment="1" applyProtection="1">
      <alignment horizontal="center" vertical="center"/>
      <protection locked="0"/>
    </xf>
    <xf numFmtId="0" fontId="37" fillId="0" borderId="0" xfId="4" applyFont="1" applyAlignment="1">
      <alignment horizontal="center" vertical="center"/>
    </xf>
    <xf numFmtId="0" fontId="14" fillId="5" borderId="0" xfId="4" applyFont="1" applyFill="1" applyAlignment="1" applyProtection="1">
      <alignment horizontal="center" vertical="center" wrapText="1"/>
      <protection locked="0"/>
    </xf>
    <xf numFmtId="0" fontId="7" fillId="5" borderId="0" xfId="4" applyFont="1" applyFill="1" applyAlignment="1"/>
  </cellXfs>
  <cellStyles count="137">
    <cellStyle name="一般" xfId="0" builtinId="0"/>
    <cellStyle name="一般 10" xfId="2" xr:uid="{00000000-0005-0000-0000-000001000000}"/>
    <cellStyle name="一般 11" xfId="3" xr:uid="{00000000-0005-0000-0000-000002000000}"/>
    <cellStyle name="一般 12" xfId="4" xr:uid="{00000000-0005-0000-0000-000003000000}"/>
    <cellStyle name="一般 13" xfId="5" xr:uid="{00000000-0005-0000-0000-000004000000}"/>
    <cellStyle name="一般 14" xfId="6" xr:uid="{00000000-0005-0000-0000-000005000000}"/>
    <cellStyle name="一般 15" xfId="7" xr:uid="{00000000-0005-0000-0000-000006000000}"/>
    <cellStyle name="一般 16" xfId="8" xr:uid="{00000000-0005-0000-0000-000007000000}"/>
    <cellStyle name="一般 16 2" xfId="97" xr:uid="{5B4F4BAB-A8AC-4FBB-AB08-9EF24A080E6E}"/>
    <cellStyle name="一般 17" xfId="9" xr:uid="{00000000-0005-0000-0000-000008000000}"/>
    <cellStyle name="一般 17 2" xfId="98" xr:uid="{2CCF4252-F33A-4E65-B54A-BB354018039C}"/>
    <cellStyle name="一般 18" xfId="101" xr:uid="{94B1B4D7-F51C-4F88-83AC-6572801B07DA}"/>
    <cellStyle name="一般 19" xfId="131" xr:uid="{F1549AB3-8B3D-0F43-A258-6D0C38C70F18}"/>
    <cellStyle name="一般 2" xfId="1" xr:uid="{00000000-0005-0000-0000-000009000000}"/>
    <cellStyle name="一般 2 2" xfId="105" xr:uid="{AC95CAE0-A3BB-46DE-A045-19BF64AE6939}"/>
    <cellStyle name="一般 2 3" xfId="133" xr:uid="{3877DDD6-3170-3945-A825-A0D3C14FCF60}"/>
    <cellStyle name="一般 2 5" xfId="10" xr:uid="{00000000-0005-0000-0000-00000A000000}"/>
    <cellStyle name="一般 20" xfId="114" xr:uid="{D3B559FF-64AA-4552-88DB-1419D28751A4}"/>
    <cellStyle name="一般 21" xfId="113" xr:uid="{36EB0403-8FDE-429A-9B16-98D8DD293561}"/>
    <cellStyle name="一般 22" xfId="132" xr:uid="{1DC9AE62-96F7-7C46-8B60-600B32DC9732}"/>
    <cellStyle name="一般 29" xfId="116" xr:uid="{26854669-2EF5-4911-8E35-247327598E1B}"/>
    <cellStyle name="一般 3" xfId="11" xr:uid="{00000000-0005-0000-0000-00000B000000}"/>
    <cellStyle name="一般 3 2" xfId="110" xr:uid="{245DD74D-87C9-43ED-A8EA-91F5552E1B64}"/>
    <cellStyle name="一般 30" xfId="115" xr:uid="{AAC571FF-4AFA-4FDC-A6CE-3AFA68F01DE2}"/>
    <cellStyle name="一般 32" xfId="118" xr:uid="{BEA987BD-0D19-4344-B070-71C6C5089C7E}"/>
    <cellStyle name="一般 33" xfId="117" xr:uid="{908198A8-534E-4238-A148-816590255685}"/>
    <cellStyle name="一般 35" xfId="120" xr:uid="{D5662544-650D-4E2D-BA56-3EA5BD12AE4D}"/>
    <cellStyle name="一般 36" xfId="119" xr:uid="{9DC8B669-66FA-42EA-8A51-3E781D050609}"/>
    <cellStyle name="一般 4" xfId="12" xr:uid="{00000000-0005-0000-0000-00000C000000}"/>
    <cellStyle name="一般 41" xfId="122" xr:uid="{F8F25540-99C8-4C99-BC29-3FAA11024169}"/>
    <cellStyle name="一般 42" xfId="121" xr:uid="{0BD7050B-13CC-4C54-8A06-6FAA7ED96672}"/>
    <cellStyle name="一般 47" xfId="124" xr:uid="{E617025A-53AB-476E-9250-315D83CC632C}"/>
    <cellStyle name="一般 48" xfId="123" xr:uid="{EFB6169A-79EC-4E1A-B0D8-7D6F306463F3}"/>
    <cellStyle name="一般 5" xfId="13" xr:uid="{00000000-0005-0000-0000-00000D000000}"/>
    <cellStyle name="一般 5 2" xfId="14" xr:uid="{00000000-0005-0000-0000-00000E000000}"/>
    <cellStyle name="一般 5 2 2" xfId="99" xr:uid="{4F0605B8-06E8-418A-A0D5-AD76D77C6762}"/>
    <cellStyle name="一般 50" xfId="126" xr:uid="{A19C61A5-0661-47FE-8F21-7076FF8386E0}"/>
    <cellStyle name="一般 52" xfId="125" xr:uid="{5138C69E-EF5B-4082-9709-AF9E4D2A205A}"/>
    <cellStyle name="一般 53" xfId="128" xr:uid="{432CDE1D-50B8-4E8F-9ECE-4EDC853E83A6}"/>
    <cellStyle name="一般 54" xfId="127" xr:uid="{CBFF9686-DE3B-4BD9-838B-B9C7F50B71C6}"/>
    <cellStyle name="一般 6" xfId="15" xr:uid="{00000000-0005-0000-0000-00000F000000}"/>
    <cellStyle name="一般 6 2" xfId="16" xr:uid="{00000000-0005-0000-0000-000010000000}"/>
    <cellStyle name="一般 7" xfId="17" xr:uid="{00000000-0005-0000-0000-000011000000}"/>
    <cellStyle name="一般 8" xfId="18" xr:uid="{00000000-0005-0000-0000-000012000000}"/>
    <cellStyle name="一般 8 2" xfId="112" xr:uid="{351295CE-CD45-4E30-A51F-FFEA3C039CFB}"/>
    <cellStyle name="一般 9" xfId="19" xr:uid="{00000000-0005-0000-0000-000013000000}"/>
    <cellStyle name="一般 9 2" xfId="20" xr:uid="{00000000-0005-0000-0000-000014000000}"/>
    <cellStyle name="一般 9 2 2" xfId="100" xr:uid="{D21A25A4-E51D-4BFD-ACF5-70741480E074}"/>
    <cellStyle name="一般 9 3" xfId="111" xr:uid="{B6856CB0-AA33-4207-A825-5FEF633EB667}"/>
    <cellStyle name="千分位" xfId="129" builtinId="3"/>
    <cellStyle name="已瀏覽過的超連結" xfId="36" builtinId="9" hidden="1"/>
    <cellStyle name="已瀏覽過的超連結" xfId="37" builtinId="9" hidden="1"/>
    <cellStyle name="已瀏覽過的超連結" xfId="38" builtinId="9" hidden="1"/>
    <cellStyle name="已瀏覽過的超連結" xfId="39" builtinId="9" hidden="1"/>
    <cellStyle name="已瀏覽過的超連結" xfId="40" builtinId="9" hidden="1"/>
    <cellStyle name="已瀏覽過的超連結" xfId="41" builtinId="9" hidden="1"/>
    <cellStyle name="已瀏覽過的超連結" xfId="42" builtinId="9" hidden="1"/>
    <cellStyle name="已瀏覽過的超連結" xfId="43" builtinId="9" hidden="1"/>
    <cellStyle name="已瀏覽過的超連結" xfId="44" builtinId="9" hidden="1"/>
    <cellStyle name="已瀏覽過的超連結" xfId="45" builtinId="9" hidden="1"/>
    <cellStyle name="已瀏覽過的超連結" xfId="46" builtinId="9" hidden="1"/>
    <cellStyle name="已瀏覽過的超連結" xfId="47" builtinId="9" hidden="1"/>
    <cellStyle name="已瀏覽過的超連結" xfId="48" builtinId="9" hidden="1"/>
    <cellStyle name="已瀏覽過的超連結" xfId="49" builtinId="9" hidden="1"/>
    <cellStyle name="已瀏覽過的超連結" xfId="50" builtinId="9" hidden="1"/>
    <cellStyle name="已瀏覽過的超連結" xfId="51" builtinId="9" hidden="1"/>
    <cellStyle name="已瀏覽過的超連結" xfId="52" builtinId="9" hidden="1"/>
    <cellStyle name="已瀏覽過的超連結" xfId="53" builtinId="9" hidden="1"/>
    <cellStyle name="已瀏覽過的超連結" xfId="54" builtinId="9" hidden="1"/>
    <cellStyle name="已瀏覽過的超連結" xfId="55" builtinId="9" hidden="1"/>
    <cellStyle name="已瀏覽過的超連結" xfId="56" builtinId="9" hidden="1"/>
    <cellStyle name="已瀏覽過的超連結" xfId="57" builtinId="9" hidden="1"/>
    <cellStyle name="已瀏覽過的超連結" xfId="58" builtinId="9" hidden="1"/>
    <cellStyle name="已瀏覽過的超連結" xfId="59" builtinId="9" hidden="1"/>
    <cellStyle name="已瀏覽過的超連結" xfId="60" builtinId="9" hidden="1"/>
    <cellStyle name="已瀏覽過的超連結" xfId="61" builtinId="9" hidden="1"/>
    <cellStyle name="已瀏覽過的超連結" xfId="62" builtinId="9" hidden="1"/>
    <cellStyle name="已瀏覽過的超連結" xfId="63" builtinId="9" hidden="1"/>
    <cellStyle name="已瀏覽過的超連結" xfId="64" builtinId="9" hidden="1"/>
    <cellStyle name="已瀏覽過的超連結" xfId="65" builtinId="9" hidden="1"/>
    <cellStyle name="已瀏覽過的超連結" xfId="66" builtinId="9" hidden="1"/>
    <cellStyle name="已瀏覽過的超連結" xfId="67" builtinId="9" hidden="1"/>
    <cellStyle name="已瀏覽過的超連結" xfId="68" builtinId="9" hidden="1"/>
    <cellStyle name="已瀏覽過的超連結" xfId="69" builtinId="9" hidden="1"/>
    <cellStyle name="已瀏覽過的超連結" xfId="70" builtinId="9" hidden="1"/>
    <cellStyle name="已瀏覽過的超連結" xfId="71" builtinId="9" hidden="1"/>
    <cellStyle name="已瀏覽過的超連結" xfId="72" builtinId="9" hidden="1"/>
    <cellStyle name="已瀏覽過的超連結" xfId="74" builtinId="9" hidden="1"/>
    <cellStyle name="已瀏覽過的超連結" xfId="75" builtinId="9" hidden="1"/>
    <cellStyle name="已瀏覽過的超連結" xfId="76" builtinId="9" hidden="1"/>
    <cellStyle name="已瀏覽過的超連結" xfId="77" builtinId="9" hidden="1"/>
    <cellStyle name="已瀏覽過的超連結" xfId="78" builtinId="9" hidden="1"/>
    <cellStyle name="已瀏覽過的超連結" xfId="79" builtinId="9" hidden="1"/>
    <cellStyle name="已瀏覽過的超連結" xfId="80" builtinId="9" hidden="1"/>
    <cellStyle name="已瀏覽過的超連結" xfId="81" builtinId="9" hidden="1"/>
    <cellStyle name="已瀏覽過的超連結" xfId="82" builtinId="9" hidden="1"/>
    <cellStyle name="已瀏覽過的超連結" xfId="83" builtinId="9" hidden="1"/>
    <cellStyle name="已瀏覽過的超連結" xfId="84" builtinId="9" hidden="1"/>
    <cellStyle name="已瀏覽過的超連結" xfId="85" builtinId="9" hidden="1"/>
    <cellStyle name="已瀏覽過的超連結" xfId="86" builtinId="9" hidden="1"/>
    <cellStyle name="已瀏覽過的超連結" xfId="87" builtinId="9" hidden="1"/>
    <cellStyle name="已瀏覽過的超連結" xfId="88" builtinId="9" hidden="1"/>
    <cellStyle name="已瀏覽過的超連結" xfId="89" builtinId="9" hidden="1"/>
    <cellStyle name="已瀏覽過的超連結" xfId="90" builtinId="9" hidden="1"/>
    <cellStyle name="已瀏覽過的超連結" xfId="91" builtinId="9" hidden="1"/>
    <cellStyle name="已瀏覽過的超連結" xfId="92" builtinId="9" hidden="1"/>
    <cellStyle name="已瀏覽過的超連結" xfId="93" builtinId="9" hidden="1"/>
    <cellStyle name="已瀏覽過的超連結" xfId="94" builtinId="9" hidden="1"/>
    <cellStyle name="已瀏覽過的超連結" xfId="95" builtinId="9" hidden="1"/>
    <cellStyle name="已瀏覽過的超連結" xfId="96" builtinId="9" hidden="1"/>
    <cellStyle name="中等 2" xfId="21" xr:uid="{00000000-0005-0000-0000-000051000000}"/>
    <cellStyle name="貨幣" xfId="73" builtinId="4"/>
    <cellStyle name="超連結" xfId="136" builtinId="8"/>
    <cellStyle name="超連結 2" xfId="104" xr:uid="{6682B561-1C69-4AC1-B394-73B618FAAB5E}"/>
    <cellStyle name="壞 2" xfId="22" xr:uid="{00000000-0005-0000-0000-000054000000}"/>
    <cellStyle name="Currency 2" xfId="103" xr:uid="{49D3C68F-6F60-4EDF-8FC4-456EC785E859}"/>
    <cellStyle name="Currency 2 2" xfId="109" xr:uid="{0D8469AD-9B44-4461-BDB7-C461D4C0836E}"/>
    <cellStyle name="Normal 13" xfId="130" xr:uid="{CAE754C2-B466-0E41-A04A-DD105CD19D2F}"/>
    <cellStyle name="Normal 2" xfId="23" xr:uid="{00000000-0005-0000-0000-000055000000}"/>
    <cellStyle name="Normal 2 16" xfId="24" xr:uid="{00000000-0005-0000-0000-000056000000}"/>
    <cellStyle name="Normal 2 2" xfId="107" xr:uid="{12FE3742-66A5-4C62-9856-E196926D121E}"/>
    <cellStyle name="Normal 2 20" xfId="25" xr:uid="{00000000-0005-0000-0000-000057000000}"/>
    <cellStyle name="Normal 2 21" xfId="26" xr:uid="{00000000-0005-0000-0000-000058000000}"/>
    <cellStyle name="Normal 2 22" xfId="27" xr:uid="{00000000-0005-0000-0000-000059000000}"/>
    <cellStyle name="Normal 2 23" xfId="28" xr:uid="{00000000-0005-0000-0000-00005A000000}"/>
    <cellStyle name="Normal 2 24" xfId="29" xr:uid="{00000000-0005-0000-0000-00005B000000}"/>
    <cellStyle name="Normal 2 27" xfId="30" xr:uid="{00000000-0005-0000-0000-00005C000000}"/>
    <cellStyle name="Normal 2 3" xfId="102" xr:uid="{057E9E63-28E3-4376-B2F3-DB60E4FB1AAD}"/>
    <cellStyle name="Normal 2 30" xfId="31" xr:uid="{00000000-0005-0000-0000-00005D000000}"/>
    <cellStyle name="Normal 2 41" xfId="32" xr:uid="{00000000-0005-0000-0000-00005E000000}"/>
    <cellStyle name="Normal 2 44" xfId="33" xr:uid="{00000000-0005-0000-0000-00005F000000}"/>
    <cellStyle name="Normal 2 51" xfId="34" xr:uid="{00000000-0005-0000-0000-000060000000}"/>
    <cellStyle name="Normal 2_Group Application" xfId="35" xr:uid="{00000000-0005-0000-0000-000061000000}"/>
    <cellStyle name="Normal 3" xfId="106" xr:uid="{201B7389-F574-418C-9847-9A841EFD1FE8}"/>
    <cellStyle name="Normal 36 9" xfId="134" xr:uid="{D82EB04F-6851-EB4F-B57E-91171BA805F8}"/>
    <cellStyle name="Normal 4" xfId="108" xr:uid="{080470F2-3C85-4FCB-85F2-4305DC129865}"/>
    <cellStyle name="Normal 45 10" xfId="135" xr:uid="{FB29144F-0E8A-DA43-B66B-02A404AAE140}"/>
  </cellStyles>
  <dxfs count="23"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strike val="0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Medium4"/>
  <colors>
    <mruColors>
      <color rgb="FFEF1D7A"/>
      <color rgb="FFEF596F"/>
      <color rgb="FF006831"/>
      <color rgb="FFE10004"/>
      <color rgb="FF4C4C4C"/>
      <color rgb="FF5C5C5C"/>
      <color rgb="FFFFC7CE"/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376449</xdr:colOff>
      <xdr:row>121</xdr:row>
      <xdr:rowOff>0</xdr:rowOff>
    </xdr:from>
    <xdr:to>
      <xdr:col>5</xdr:col>
      <xdr:colOff>384729</xdr:colOff>
      <xdr:row>121</xdr:row>
      <xdr:rowOff>47160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DEE9BEF2-3212-EC4B-9877-872645B1ED68}"/>
                </a:ext>
              </a:extLst>
            </xdr14:cNvPr>
            <xdr14:cNvContentPartPr/>
          </xdr14:nvContentPartPr>
          <xdr14:nvPr macro=""/>
          <xdr14:xfrm>
            <a:off x="2041560" y="4478051"/>
            <a:ext cx="8280" cy="471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89ADC79-63FE-4E8D-B73C-9BD8FE615A1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032560" y="4469411"/>
              <a:ext cx="25920" cy="648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376449</xdr:colOff>
      <xdr:row>120</xdr:row>
      <xdr:rowOff>0</xdr:rowOff>
    </xdr:from>
    <xdr:to>
      <xdr:col>6</xdr:col>
      <xdr:colOff>384729</xdr:colOff>
      <xdr:row>120</xdr:row>
      <xdr:rowOff>47160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D62EDAA3-147D-0343-A14E-D905079E9E14}"/>
                </a:ext>
              </a:extLst>
            </xdr14:cNvPr>
            <xdr14:cNvContentPartPr/>
          </xdr14:nvContentPartPr>
          <xdr14:nvPr macro=""/>
          <xdr14:xfrm>
            <a:off x="2041560" y="4478051"/>
            <a:ext cx="8280" cy="471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89ADC79-63FE-4E8D-B73C-9BD8FE615A1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032560" y="4469411"/>
              <a:ext cx="25920" cy="648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6-28T14:24:16.6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22 131 2641,'-4'-18'592,"2"-2"624,1 1-352,-2 1-376,2 1-128,-1 3-200,-1 3-72,1 4-104,2 6-368,-4-4 256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6-28T14:24:17.02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22 131 2641,'-4'-18'592,"2"-2"624,1 1-352,-2 1-376,2 1-128,-1 3-200,-1 3-72,1 4-104,2 6-368,-4-4 256</inkml:trace>
</inkml: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tcaa.com.hk/wordpress/wp-content/uploads/2022/12/2022-TCAA-Member-Master-List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caa.com.hk/wordpress/wp-content/uploads/2022/12/2022-TCAA-Member-Master-Lis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1396F-6053-B74E-AE90-30133A40BD09}">
  <sheetPr>
    <pageSetUpPr fitToPage="1"/>
  </sheetPr>
  <dimension ref="A1:AW1042473"/>
  <sheetViews>
    <sheetView topLeftCell="D1" zoomScale="80" zoomScaleNormal="80" zoomScalePageLayoutView="85" workbookViewId="0">
      <pane ySplit="21" topLeftCell="A22" activePane="bottomLeft" state="frozen"/>
      <selection activeCell="G555" sqref="G555"/>
      <selection pane="bottomLeft" activeCell="F22" sqref="F22"/>
    </sheetView>
  </sheetViews>
  <sheetFormatPr baseColWidth="10" defaultColWidth="10.6640625" defaultRowHeight="15"/>
  <cols>
    <col min="1" max="2" width="10.6640625" style="175" hidden="1" customWidth="1"/>
    <col min="3" max="3" width="10.6640625" style="3" hidden="1" customWidth="1"/>
    <col min="4" max="4" width="12" style="175" bestFit="1" customWidth="1"/>
    <col min="5" max="5" width="10.1640625" style="175" bestFit="1" customWidth="1"/>
    <col min="6" max="6" width="11" style="1" bestFit="1" customWidth="1"/>
    <col min="7" max="7" width="24" style="1" customWidth="1"/>
    <col min="8" max="8" width="12.5" style="1" bestFit="1" customWidth="1"/>
    <col min="9" max="9" width="11.83203125" style="1" customWidth="1"/>
    <col min="10" max="10" width="14.83203125" style="1" customWidth="1"/>
    <col min="11" max="11" width="12.1640625" style="1" customWidth="1"/>
    <col min="12" max="18" width="9" style="1" customWidth="1"/>
    <col min="19" max="23" width="9" style="1" hidden="1" customWidth="1"/>
    <col min="24" max="24" width="9" style="1" customWidth="1"/>
    <col min="25" max="25" width="10" style="1" customWidth="1"/>
    <col min="26" max="26" width="9" style="1" customWidth="1"/>
    <col min="27" max="28" width="9" style="1" hidden="1" customWidth="1"/>
    <col min="29" max="29" width="13.83203125" style="1" customWidth="1"/>
    <col min="30" max="30" width="14" style="1" customWidth="1"/>
    <col min="31" max="32" width="11.83203125" style="1" customWidth="1"/>
    <col min="33" max="33" width="9.83203125" style="1" hidden="1" customWidth="1"/>
    <col min="34" max="34" width="21.83203125" style="1" bestFit="1" customWidth="1"/>
    <col min="35" max="35" width="13.1640625" style="291" customWidth="1"/>
    <col min="36" max="36" width="17.1640625" style="289" customWidth="1"/>
    <col min="37" max="37" width="16.5" style="1" customWidth="1"/>
    <col min="38" max="38" width="15.6640625" style="1" hidden="1" customWidth="1"/>
    <col min="39" max="39" width="26.6640625" style="1" customWidth="1"/>
    <col min="40" max="40" width="20.6640625" style="1" customWidth="1"/>
    <col min="41" max="41" width="17.1640625" style="1" customWidth="1"/>
    <col min="42" max="42" width="18.1640625" style="1" customWidth="1"/>
    <col min="43" max="43" width="18.6640625" style="290" customWidth="1"/>
    <col min="44" max="45" width="15.5" style="175" customWidth="1"/>
    <col min="46" max="46" width="13.1640625" style="1" customWidth="1"/>
    <col min="47" max="47" width="17.33203125" style="175" customWidth="1"/>
    <col min="48" max="48" width="17" style="321" customWidth="1"/>
    <col min="49" max="49" width="1.33203125" style="175" customWidth="1"/>
    <col min="50" max="16384" width="10.6640625" style="175"/>
  </cols>
  <sheetData>
    <row r="1" spans="1:49">
      <c r="A1" s="62"/>
      <c r="B1" s="62"/>
      <c r="C1" s="14"/>
      <c r="D1" s="62"/>
      <c r="E1" s="62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77"/>
      <c r="AJ1" s="173"/>
      <c r="AK1" s="69"/>
      <c r="AL1" s="69"/>
      <c r="AM1" s="69"/>
      <c r="AN1" s="69"/>
      <c r="AO1" s="69"/>
      <c r="AP1" s="69"/>
      <c r="AQ1" s="174"/>
      <c r="AR1" s="62"/>
      <c r="AS1" s="62"/>
      <c r="AT1" s="69"/>
      <c r="AU1" s="62"/>
      <c r="AV1" s="292"/>
      <c r="AW1" s="62"/>
    </row>
    <row r="2" spans="1:49" ht="25">
      <c r="A2" s="62"/>
      <c r="B2" s="62"/>
      <c r="C2" s="33">
        <v>2023</v>
      </c>
      <c r="D2" s="62" t="s">
        <v>162</v>
      </c>
      <c r="E2" s="62"/>
      <c r="F2" s="69"/>
      <c r="G2" s="69"/>
      <c r="H2" s="61" t="s">
        <v>171</v>
      </c>
      <c r="I2" s="62"/>
      <c r="J2" s="62"/>
      <c r="K2" s="62"/>
      <c r="L2" s="176" t="s">
        <v>83</v>
      </c>
      <c r="M2" s="69"/>
      <c r="N2" s="62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77"/>
      <c r="AJ2" s="173"/>
      <c r="AK2" s="174"/>
      <c r="AL2" s="174"/>
      <c r="AM2" s="69"/>
      <c r="AN2" s="69"/>
      <c r="AO2" s="69"/>
      <c r="AP2" s="69"/>
      <c r="AQ2" s="69"/>
      <c r="AR2" s="62"/>
      <c r="AS2" s="62"/>
      <c r="AT2" s="69"/>
      <c r="AU2" s="62"/>
      <c r="AV2" s="292"/>
      <c r="AW2" s="62"/>
    </row>
    <row r="3" spans="1:49">
      <c r="A3" s="62"/>
      <c r="B3" s="62"/>
      <c r="C3" s="14" t="s">
        <v>95</v>
      </c>
      <c r="D3" s="177" t="s">
        <v>29</v>
      </c>
      <c r="E3" s="178" t="s">
        <v>88</v>
      </c>
      <c r="F3" s="179" t="s">
        <v>89</v>
      </c>
      <c r="G3" s="69"/>
      <c r="H3" s="180" t="s">
        <v>149</v>
      </c>
      <c r="I3" s="62" t="s">
        <v>150</v>
      </c>
      <c r="J3" s="62"/>
      <c r="K3" s="62"/>
      <c r="L3" s="181"/>
      <c r="M3" s="69"/>
      <c r="N3" s="62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77"/>
      <c r="AJ3" s="173"/>
      <c r="AK3" s="174"/>
      <c r="AL3" s="174"/>
      <c r="AM3" s="69"/>
      <c r="AN3" s="69"/>
      <c r="AO3" s="69"/>
      <c r="AP3" s="69"/>
      <c r="AQ3" s="69"/>
      <c r="AR3" s="62"/>
      <c r="AS3" s="62"/>
      <c r="AT3" s="69"/>
      <c r="AU3" s="62"/>
      <c r="AV3" s="292"/>
      <c r="AW3" s="62"/>
    </row>
    <row r="4" spans="1:49">
      <c r="A4" s="62"/>
      <c r="B4" s="62"/>
      <c r="C4" s="182">
        <f>$C$2-19</f>
        <v>2004</v>
      </c>
      <c r="D4" s="183">
        <f>C4</f>
        <v>2004</v>
      </c>
      <c r="E4" s="184" t="s">
        <v>13</v>
      </c>
      <c r="F4" s="179" t="s">
        <v>58</v>
      </c>
      <c r="G4" s="69"/>
      <c r="H4" s="180" t="s">
        <v>148</v>
      </c>
      <c r="I4" s="62" t="s">
        <v>172</v>
      </c>
      <c r="J4" s="62"/>
      <c r="K4" s="62"/>
      <c r="L4" s="69"/>
      <c r="M4" s="69"/>
      <c r="N4" s="62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77"/>
      <c r="AJ4" s="173"/>
      <c r="AK4" s="174"/>
      <c r="AL4" s="174"/>
      <c r="AM4" s="69"/>
      <c r="AN4" s="69"/>
      <c r="AO4" s="69"/>
      <c r="AP4" s="69"/>
      <c r="AQ4" s="69"/>
      <c r="AR4" s="62"/>
      <c r="AS4" s="62"/>
      <c r="AT4" s="69"/>
      <c r="AU4" s="62"/>
      <c r="AV4" s="292"/>
      <c r="AW4" s="62"/>
    </row>
    <row r="5" spans="1:49">
      <c r="A5" s="62"/>
      <c r="B5" s="62"/>
      <c r="C5" s="182">
        <f>$C$2-18</f>
        <v>2005</v>
      </c>
      <c r="D5" s="185">
        <f>C5</f>
        <v>2005</v>
      </c>
      <c r="E5" s="69" t="s">
        <v>13</v>
      </c>
      <c r="F5" s="186" t="s">
        <v>58</v>
      </c>
      <c r="G5" s="69"/>
      <c r="H5" s="62"/>
      <c r="I5" s="62"/>
      <c r="J5" s="62"/>
      <c r="K5" s="62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77"/>
      <c r="AJ5" s="173"/>
      <c r="AK5" s="174"/>
      <c r="AL5" s="174"/>
      <c r="AM5" s="69"/>
      <c r="AN5" s="69"/>
      <c r="AO5" s="69"/>
      <c r="AP5" s="69"/>
      <c r="AQ5" s="69"/>
      <c r="AR5" s="62"/>
      <c r="AS5" s="62"/>
      <c r="AT5" s="69"/>
      <c r="AU5" s="62"/>
      <c r="AV5" s="292"/>
      <c r="AW5" s="62"/>
    </row>
    <row r="6" spans="1:49">
      <c r="A6" s="62"/>
      <c r="B6" s="62"/>
      <c r="C6" s="182">
        <f>$C$2-17</f>
        <v>2006</v>
      </c>
      <c r="D6" s="185">
        <f>C6</f>
        <v>2006</v>
      </c>
      <c r="E6" s="69" t="s">
        <v>11</v>
      </c>
      <c r="F6" s="186" t="s">
        <v>59</v>
      </c>
      <c r="G6" s="72" t="s">
        <v>69</v>
      </c>
      <c r="H6" s="62"/>
      <c r="I6" s="62"/>
      <c r="J6" s="62"/>
      <c r="K6" s="62"/>
      <c r="L6" s="62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77"/>
      <c r="AJ6" s="173"/>
      <c r="AK6" s="174"/>
      <c r="AL6" s="174"/>
      <c r="AM6" s="69"/>
      <c r="AN6" s="69"/>
      <c r="AO6" s="69"/>
      <c r="AP6" s="69"/>
      <c r="AQ6" s="69"/>
      <c r="AR6" s="62"/>
      <c r="AS6" s="62"/>
      <c r="AT6" s="69"/>
      <c r="AU6" s="62"/>
      <c r="AV6" s="292"/>
      <c r="AW6" s="62"/>
    </row>
    <row r="7" spans="1:49" ht="15" customHeight="1">
      <c r="A7" s="62"/>
      <c r="B7" s="62"/>
      <c r="C7" s="182">
        <f>$C$2-16</f>
        <v>2007</v>
      </c>
      <c r="D7" s="185">
        <f>C7</f>
        <v>2007</v>
      </c>
      <c r="E7" s="69" t="s">
        <v>11</v>
      </c>
      <c r="F7" s="186" t="s">
        <v>59</v>
      </c>
      <c r="G7" s="72" t="s">
        <v>42</v>
      </c>
      <c r="H7" s="62"/>
      <c r="I7" s="62"/>
      <c r="J7" s="62"/>
      <c r="K7" s="62"/>
      <c r="L7" s="62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77"/>
      <c r="AJ7" s="173"/>
      <c r="AK7" s="174"/>
      <c r="AL7" s="174"/>
      <c r="AM7" s="69"/>
      <c r="AN7" s="69"/>
      <c r="AO7" s="69"/>
      <c r="AP7" s="69"/>
      <c r="AQ7" s="69"/>
      <c r="AR7" s="62"/>
      <c r="AS7" s="62"/>
      <c r="AT7" s="69"/>
      <c r="AU7" s="62"/>
      <c r="AV7" s="292"/>
      <c r="AW7" s="62"/>
    </row>
    <row r="8" spans="1:49" ht="15" customHeight="1">
      <c r="A8" s="62"/>
      <c r="B8" s="62"/>
      <c r="C8" s="182">
        <f>$C$2-15</f>
        <v>2008</v>
      </c>
      <c r="D8" s="185">
        <f>C8</f>
        <v>2008</v>
      </c>
      <c r="E8" s="69" t="s">
        <v>10</v>
      </c>
      <c r="F8" s="186" t="s">
        <v>60</v>
      </c>
      <c r="G8" s="72" t="s">
        <v>62</v>
      </c>
      <c r="H8" s="62"/>
      <c r="I8" s="62"/>
      <c r="J8" s="62"/>
      <c r="K8" s="62"/>
      <c r="L8" s="62"/>
      <c r="M8" s="69"/>
      <c r="N8" s="62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77"/>
      <c r="AJ8" s="173"/>
      <c r="AK8" s="174"/>
      <c r="AL8" s="174"/>
      <c r="AM8" s="69"/>
      <c r="AN8" s="69"/>
      <c r="AO8" s="69"/>
      <c r="AP8" s="69"/>
      <c r="AQ8" s="69"/>
      <c r="AR8" s="62"/>
      <c r="AS8" s="62"/>
      <c r="AT8" s="69"/>
      <c r="AU8" s="62"/>
      <c r="AV8" s="292"/>
      <c r="AW8" s="62"/>
    </row>
    <row r="9" spans="1:49" ht="15" customHeight="1">
      <c r="A9" s="62"/>
      <c r="B9" s="62"/>
      <c r="C9" s="182">
        <f>$C$2-14</f>
        <v>2009</v>
      </c>
      <c r="D9" s="185">
        <f>C9</f>
        <v>2009</v>
      </c>
      <c r="E9" s="69" t="s">
        <v>10</v>
      </c>
      <c r="F9" s="186" t="s">
        <v>60</v>
      </c>
      <c r="G9" s="77" t="s">
        <v>160</v>
      </c>
      <c r="H9" s="62"/>
      <c r="I9" s="62"/>
      <c r="J9" s="62"/>
      <c r="K9" s="62"/>
      <c r="L9" s="62"/>
      <c r="M9" s="69"/>
      <c r="N9" s="62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77"/>
      <c r="AJ9" s="173"/>
      <c r="AK9" s="174"/>
      <c r="AL9" s="174"/>
      <c r="AM9" s="69"/>
      <c r="AN9" s="69"/>
      <c r="AO9" s="69"/>
      <c r="AP9" s="69"/>
      <c r="AQ9" s="69"/>
      <c r="AR9" s="62"/>
      <c r="AS9" s="62"/>
      <c r="AT9" s="69"/>
      <c r="AU9" s="62"/>
      <c r="AV9" s="292"/>
      <c r="AW9" s="62"/>
    </row>
    <row r="10" spans="1:49" ht="20">
      <c r="A10" s="62"/>
      <c r="B10" s="62"/>
      <c r="C10" s="182">
        <f>$C$2-13</f>
        <v>2010</v>
      </c>
      <c r="D10" s="185">
        <f>C10</f>
        <v>2010</v>
      </c>
      <c r="E10" s="69" t="s">
        <v>8</v>
      </c>
      <c r="F10" s="186" t="s">
        <v>61</v>
      </c>
      <c r="G10" s="85" t="s">
        <v>173</v>
      </c>
      <c r="H10" s="62"/>
      <c r="I10" s="62"/>
      <c r="J10" s="62"/>
      <c r="K10" s="62"/>
      <c r="L10" s="62"/>
      <c r="M10" s="69"/>
      <c r="N10" s="62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77"/>
      <c r="AJ10" s="173"/>
      <c r="AK10" s="174"/>
      <c r="AL10" s="174"/>
      <c r="AM10" s="69"/>
      <c r="AN10" s="69"/>
      <c r="AO10" s="69"/>
      <c r="AP10" s="69"/>
      <c r="AQ10" s="69"/>
      <c r="AR10" s="62"/>
      <c r="AS10" s="62"/>
      <c r="AT10" s="69"/>
      <c r="AU10" s="62"/>
      <c r="AV10" s="292"/>
      <c r="AW10" s="62"/>
    </row>
    <row r="11" spans="1:49" s="194" customFormat="1" ht="15" customHeight="1">
      <c r="A11" s="91"/>
      <c r="B11" s="91"/>
      <c r="C11" s="182">
        <f>$C$2-12</f>
        <v>2011</v>
      </c>
      <c r="D11" s="185">
        <f>C11</f>
        <v>2011</v>
      </c>
      <c r="E11" s="69" t="s">
        <v>8</v>
      </c>
      <c r="F11" s="186" t="s">
        <v>61</v>
      </c>
      <c r="G11" s="187" t="s">
        <v>138</v>
      </c>
      <c r="H11" s="91"/>
      <c r="I11" s="91"/>
      <c r="J11" s="91"/>
      <c r="K11" s="91"/>
      <c r="L11" s="91"/>
      <c r="M11" s="91"/>
      <c r="N11" s="91"/>
      <c r="O11" s="188"/>
      <c r="P11" s="188"/>
      <c r="Q11" s="69"/>
      <c r="R11" s="69"/>
      <c r="S11" s="69"/>
      <c r="T11" s="69"/>
      <c r="U11" s="69"/>
      <c r="V11" s="69"/>
      <c r="W11" s="69"/>
      <c r="X11" s="188"/>
      <c r="Y11" s="188"/>
      <c r="Z11" s="188"/>
      <c r="AA11" s="188"/>
      <c r="AB11" s="188"/>
      <c r="AC11" s="188"/>
      <c r="AD11" s="188"/>
      <c r="AE11" s="188"/>
      <c r="AF11" s="189"/>
      <c r="AG11" s="188"/>
      <c r="AH11" s="190"/>
      <c r="AI11" s="191"/>
      <c r="AJ11" s="192"/>
      <c r="AK11" s="188"/>
      <c r="AL11" s="188"/>
      <c r="AM11" s="188"/>
      <c r="AN11" s="188"/>
      <c r="AO11" s="188"/>
      <c r="AP11" s="188"/>
      <c r="AQ11" s="193"/>
      <c r="AR11" s="91"/>
      <c r="AS11" s="91"/>
      <c r="AT11" s="190"/>
      <c r="AU11" s="91"/>
      <c r="AV11" s="293"/>
      <c r="AW11" s="91"/>
    </row>
    <row r="12" spans="1:49" s="195" customFormat="1" ht="25">
      <c r="A12" s="188"/>
      <c r="B12" s="188"/>
      <c r="C12" s="182">
        <f>$C$2-20</f>
        <v>2003</v>
      </c>
      <c r="D12" s="196" t="str">
        <f>C12&amp;"或之前"</f>
        <v>2003或之前</v>
      </c>
      <c r="E12" s="197" t="s">
        <v>77</v>
      </c>
      <c r="F12" s="198" t="s">
        <v>78</v>
      </c>
      <c r="G12" s="69"/>
      <c r="H12" s="188"/>
      <c r="I12" s="188"/>
      <c r="J12" s="188"/>
      <c r="K12" s="188"/>
      <c r="L12" s="188"/>
      <c r="M12" s="188"/>
      <c r="N12" s="188"/>
      <c r="O12" s="188"/>
      <c r="P12" s="188"/>
      <c r="Q12" s="69"/>
      <c r="R12" s="69"/>
      <c r="S12" s="69"/>
      <c r="T12" s="69"/>
      <c r="U12" s="69"/>
      <c r="V12" s="69"/>
      <c r="W12" s="69"/>
      <c r="X12" s="188"/>
      <c r="Y12" s="188"/>
      <c r="Z12" s="188"/>
      <c r="AA12" s="188"/>
      <c r="AB12" s="188"/>
      <c r="AC12" s="188"/>
      <c r="AD12" s="188"/>
      <c r="AE12" s="188"/>
      <c r="AF12" s="199"/>
      <c r="AG12" s="188"/>
      <c r="AH12" s="190"/>
      <c r="AI12" s="176"/>
      <c r="AJ12" s="192"/>
      <c r="AK12" s="188"/>
      <c r="AL12" s="188"/>
      <c r="AM12" s="188"/>
      <c r="AN12" s="188"/>
      <c r="AO12" s="188"/>
      <c r="AP12" s="188"/>
      <c r="AQ12" s="193"/>
      <c r="AR12" s="188"/>
      <c r="AS12" s="188"/>
      <c r="AT12" s="190"/>
      <c r="AU12" s="188"/>
      <c r="AV12" s="293"/>
      <c r="AW12" s="188"/>
    </row>
    <row r="13" spans="1:49" s="194" customFormat="1" ht="26">
      <c r="A13" s="200"/>
      <c r="B13" s="200"/>
      <c r="C13" s="44"/>
      <c r="D13" s="201"/>
      <c r="E13" s="201"/>
      <c r="F13" s="201"/>
      <c r="G13" s="294" t="str">
        <f>"兩頁合計"&amp;" $"&amp;'公開及青年組 Open &amp; Junior'!AU16+'少年組 Youth'!AG15</f>
        <v>兩頁合計 $0</v>
      </c>
      <c r="H13" s="200"/>
      <c r="I13" s="200"/>
      <c r="J13" s="200"/>
      <c r="K13" s="200"/>
      <c r="L13" s="202"/>
      <c r="M13" s="203"/>
      <c r="N13" s="203"/>
      <c r="O13" s="204"/>
      <c r="P13" s="204"/>
      <c r="Q13" s="205"/>
      <c r="R13" s="206" t="s">
        <v>163</v>
      </c>
      <c r="S13" s="207"/>
      <c r="T13" s="207"/>
      <c r="U13" s="207"/>
      <c r="V13" s="207"/>
      <c r="W13" s="207"/>
      <c r="X13" s="204"/>
      <c r="Y13" s="204"/>
      <c r="Z13" s="204"/>
      <c r="AA13" s="204"/>
      <c r="AB13" s="204"/>
      <c r="AC13" s="204"/>
      <c r="AD13" s="204"/>
      <c r="AE13" s="208"/>
      <c r="AF13" s="209" t="s">
        <v>92</v>
      </c>
      <c r="AG13" s="208"/>
      <c r="AH13" s="210"/>
      <c r="AI13" s="211"/>
      <c r="AJ13" s="212"/>
      <c r="AK13" s="213"/>
      <c r="AL13" s="213"/>
      <c r="AM13" s="213"/>
      <c r="AN13" s="213"/>
      <c r="AO13" s="213"/>
      <c r="AP13" s="213"/>
      <c r="AQ13" s="214"/>
      <c r="AR13" s="200"/>
      <c r="AS13" s="200"/>
      <c r="AT13" s="210"/>
      <c r="AU13" s="200"/>
      <c r="AV13" s="295"/>
      <c r="AW13" s="91"/>
    </row>
    <row r="14" spans="1:49" s="226" customFormat="1" ht="15" customHeight="1">
      <c r="A14" s="215"/>
      <c r="B14" s="215"/>
      <c r="C14" s="45"/>
      <c r="D14" s="215"/>
      <c r="E14" s="215"/>
      <c r="F14" s="216"/>
      <c r="G14" s="216"/>
      <c r="H14" s="215"/>
      <c r="I14" s="215"/>
      <c r="J14" s="215"/>
      <c r="K14" s="215"/>
      <c r="L14" s="217" t="s">
        <v>43</v>
      </c>
      <c r="M14" s="218" t="s">
        <v>44</v>
      </c>
      <c r="N14" s="218" t="s">
        <v>45</v>
      </c>
      <c r="O14" s="218" t="s">
        <v>46</v>
      </c>
      <c r="P14" s="218" t="s">
        <v>47</v>
      </c>
      <c r="Q14" s="218" t="s">
        <v>48</v>
      </c>
      <c r="R14" s="218" t="s">
        <v>49</v>
      </c>
      <c r="S14" s="218" t="s">
        <v>115</v>
      </c>
      <c r="T14" s="218" t="s">
        <v>105</v>
      </c>
      <c r="U14" s="218" t="s">
        <v>99</v>
      </c>
      <c r="V14" s="218" t="s">
        <v>106</v>
      </c>
      <c r="W14" s="218" t="s">
        <v>107</v>
      </c>
      <c r="X14" s="218" t="s">
        <v>40</v>
      </c>
      <c r="Y14" s="218" t="s">
        <v>39</v>
      </c>
      <c r="Z14" s="218" t="s">
        <v>80</v>
      </c>
      <c r="AA14" s="218" t="s">
        <v>70</v>
      </c>
      <c r="AB14" s="218" t="s">
        <v>104</v>
      </c>
      <c r="AC14" s="218" t="s">
        <v>36</v>
      </c>
      <c r="AD14" s="218" t="s">
        <v>37</v>
      </c>
      <c r="AE14" s="219" t="s">
        <v>38</v>
      </c>
      <c r="AF14" s="220" t="s">
        <v>66</v>
      </c>
      <c r="AG14" s="221" t="s">
        <v>65</v>
      </c>
      <c r="AH14" s="222"/>
      <c r="AI14" s="223"/>
      <c r="AJ14" s="224"/>
      <c r="AK14" s="216"/>
      <c r="AL14" s="216"/>
      <c r="AM14" s="216"/>
      <c r="AN14" s="216"/>
      <c r="AO14" s="216"/>
      <c r="AP14" s="216"/>
      <c r="AQ14" s="225"/>
      <c r="AR14" s="215"/>
      <c r="AS14" s="215"/>
      <c r="AT14" s="222"/>
      <c r="AU14" s="215"/>
      <c r="AV14" s="296"/>
      <c r="AW14" s="297"/>
    </row>
    <row r="15" spans="1:49" s="249" customFormat="1" ht="60">
      <c r="A15" s="227"/>
      <c r="B15" s="227"/>
      <c r="C15" s="46"/>
      <c r="D15" s="227"/>
      <c r="E15" s="227"/>
      <c r="F15" s="228"/>
      <c r="G15" s="229" t="str">
        <f>"本頁"&amp;AU20</f>
        <v>本頁應付金額 $0</v>
      </c>
      <c r="H15" s="230"/>
      <c r="I15" s="231"/>
      <c r="J15" s="47"/>
      <c r="K15" s="232"/>
      <c r="L15" s="233" t="s">
        <v>81</v>
      </c>
      <c r="M15" s="234" t="s">
        <v>96</v>
      </c>
      <c r="N15" s="235" t="s">
        <v>82</v>
      </c>
      <c r="O15" s="235" t="s">
        <v>82</v>
      </c>
      <c r="P15" s="235" t="s">
        <v>82</v>
      </c>
      <c r="Q15" s="235" t="s">
        <v>82</v>
      </c>
      <c r="R15" s="235" t="s">
        <v>87</v>
      </c>
      <c r="S15" s="235" t="s">
        <v>87</v>
      </c>
      <c r="T15" s="235" t="s">
        <v>87</v>
      </c>
      <c r="U15" s="235" t="s">
        <v>87</v>
      </c>
      <c r="V15" s="235" t="s">
        <v>87</v>
      </c>
      <c r="W15" s="235" t="s">
        <v>87</v>
      </c>
      <c r="X15" s="235" t="s">
        <v>82</v>
      </c>
      <c r="Y15" s="235" t="s">
        <v>82</v>
      </c>
      <c r="Z15" s="235" t="s">
        <v>87</v>
      </c>
      <c r="AA15" s="235" t="s">
        <v>87</v>
      </c>
      <c r="AB15" s="235" t="s">
        <v>87</v>
      </c>
      <c r="AC15" s="234" t="s">
        <v>84</v>
      </c>
      <c r="AD15" s="234" t="s">
        <v>86</v>
      </c>
      <c r="AE15" s="236" t="s">
        <v>85</v>
      </c>
      <c r="AF15" s="237" t="s">
        <v>82</v>
      </c>
      <c r="AG15" s="238" t="s">
        <v>82</v>
      </c>
      <c r="AH15" s="239"/>
      <c r="AI15" s="240"/>
      <c r="AJ15" s="241"/>
      <c r="AK15" s="242"/>
      <c r="AL15" s="242"/>
      <c r="AM15" s="227"/>
      <c r="AN15" s="243"/>
      <c r="AO15" s="227"/>
      <c r="AP15" s="244"/>
      <c r="AQ15" s="245"/>
      <c r="AR15" s="246"/>
      <c r="AS15" s="247"/>
      <c r="AT15" s="239"/>
      <c r="AU15" s="248"/>
      <c r="AV15" s="298"/>
      <c r="AW15" s="250"/>
    </row>
    <row r="16" spans="1:49" s="249" customFormat="1" hidden="1">
      <c r="A16" s="250"/>
      <c r="B16" s="250"/>
      <c r="C16" s="24"/>
      <c r="D16" s="35"/>
      <c r="E16" s="35"/>
      <c r="F16" s="35"/>
      <c r="G16" s="251"/>
      <c r="H16" s="143"/>
      <c r="I16" s="143"/>
      <c r="J16" s="143"/>
      <c r="K16" s="143"/>
      <c r="L16" s="252"/>
      <c r="M16" s="252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2"/>
      <c r="AD16" s="252"/>
      <c r="AE16" s="252"/>
      <c r="AF16" s="252"/>
      <c r="AG16" s="252"/>
      <c r="AH16" s="252"/>
      <c r="AI16" s="254"/>
      <c r="AJ16" s="255"/>
      <c r="AK16" s="256"/>
      <c r="AL16" s="256"/>
      <c r="AM16" s="35"/>
      <c r="AN16" s="35"/>
      <c r="AO16" s="35"/>
      <c r="AP16" s="257" t="s">
        <v>154</v>
      </c>
      <c r="AQ16" s="258">
        <f>SUM($AQ$22:$AQ$121)</f>
        <v>0</v>
      </c>
      <c r="AR16" s="258">
        <f>SUM($AR$22:$AR$121)</f>
        <v>0</v>
      </c>
      <c r="AS16" s="173">
        <f>COUNTA($AJ$22:$AJ$121)*$AJ$21</f>
        <v>0</v>
      </c>
      <c r="AT16" s="252"/>
      <c r="AU16" s="259">
        <f>SUM(AQ16:AS16)</f>
        <v>0</v>
      </c>
      <c r="AV16" s="299"/>
      <c r="AW16" s="250"/>
    </row>
    <row r="17" spans="1:49" ht="22" hidden="1" customHeight="1">
      <c r="A17" s="62"/>
      <c r="B17" s="62"/>
      <c r="C17" s="25"/>
      <c r="D17" s="35"/>
      <c r="E17" s="35"/>
      <c r="F17" s="35"/>
      <c r="G17" s="35"/>
      <c r="H17" s="143"/>
      <c r="I17" s="300"/>
      <c r="J17" s="301" t="s">
        <v>164</v>
      </c>
      <c r="K17" s="301" t="s">
        <v>164</v>
      </c>
      <c r="L17" s="302">
        <f>COUNTA(L22:L121)</f>
        <v>0</v>
      </c>
      <c r="M17" s="302">
        <f>COUNTA(M22:M121)</f>
        <v>0</v>
      </c>
      <c r="N17" s="302">
        <f>COUNTA(N22:N121)</f>
        <v>0</v>
      </c>
      <c r="O17" s="302">
        <f>COUNTA(O22:O121)</f>
        <v>0</v>
      </c>
      <c r="P17" s="302">
        <f>COUNTA(P22:P121)</f>
        <v>0</v>
      </c>
      <c r="Q17" s="302">
        <f>COUNTA(Q22:Q121)</f>
        <v>0</v>
      </c>
      <c r="R17" s="302">
        <f>COUNTA(R22:R121)</f>
        <v>0</v>
      </c>
      <c r="S17" s="302">
        <f>COUNTA(S22:S121)</f>
        <v>0</v>
      </c>
      <c r="T17" s="302">
        <f>COUNTA(T22:T121)</f>
        <v>0</v>
      </c>
      <c r="U17" s="302">
        <f>COUNTA(U22:U121)</f>
        <v>0</v>
      </c>
      <c r="V17" s="302">
        <f>COUNTA(V22:V121)</f>
        <v>0</v>
      </c>
      <c r="W17" s="302">
        <f>COUNTA(W22:W121)</f>
        <v>0</v>
      </c>
      <c r="X17" s="302">
        <f>COUNTA(X22:X121)</f>
        <v>0</v>
      </c>
      <c r="Y17" s="302" t="str">
        <f>COUNTIFS($H22:$H121,"M",Y22:Y121,Y20)&amp;" / "&amp;COUNTIFS($H22:$H121,"F",Y22:Y121,Y20)</f>
        <v>0 / 0</v>
      </c>
      <c r="Z17" s="302" t="str">
        <f>COUNTIFS($H22:$H121,"M",Z22:Z121,Z20)&amp;" / "&amp;COUNTIFS($H22:$H121,"F",Z22:Z121,Z20)</f>
        <v>0 / 0</v>
      </c>
      <c r="AA17" s="302">
        <f>COUNTA(AA22:AA121)</f>
        <v>0</v>
      </c>
      <c r="AB17" s="302">
        <f>COUNTA(AB22:AB121)</f>
        <v>0</v>
      </c>
      <c r="AC17" s="302">
        <f>COUNTA(AC22:AC121)</f>
        <v>0</v>
      </c>
      <c r="AD17" s="302">
        <f>COUNTA(AD22:AD121)</f>
        <v>0</v>
      </c>
      <c r="AE17" s="302">
        <f>COUNTA(AE22:AE121)</f>
        <v>0</v>
      </c>
      <c r="AF17" s="302">
        <f>COUNTA(AS22:AS121)-COUNTBLANK(AS22:AS121)</f>
        <v>0</v>
      </c>
      <c r="AG17" s="302">
        <f>COUNTA(AG22:AG122)</f>
        <v>0</v>
      </c>
      <c r="AH17" s="35"/>
      <c r="AI17" s="77"/>
      <c r="AJ17" s="255"/>
      <c r="AK17" s="143"/>
      <c r="AL17" s="143"/>
      <c r="AM17" s="35"/>
      <c r="AN17" s="35"/>
      <c r="AO17" s="35"/>
      <c r="AP17" s="260" t="s">
        <v>113</v>
      </c>
      <c r="AQ17" s="261">
        <v>0</v>
      </c>
      <c r="AR17" s="62"/>
      <c r="AS17" s="262"/>
      <c r="AT17" s="35"/>
      <c r="AU17" s="62"/>
      <c r="AV17" s="292"/>
      <c r="AW17" s="62"/>
    </row>
    <row r="18" spans="1:49" s="1" customFormat="1" ht="17" hidden="1" thickBot="1">
      <c r="A18" s="69"/>
      <c r="B18" s="69"/>
      <c r="C18" s="25"/>
      <c r="D18" s="35"/>
      <c r="E18" s="35"/>
      <c r="F18" s="35"/>
      <c r="G18" s="35"/>
      <c r="H18" s="143"/>
      <c r="I18" s="143"/>
      <c r="J18" s="143"/>
      <c r="K18" s="143" t="s">
        <v>165</v>
      </c>
      <c r="L18" s="35">
        <v>3</v>
      </c>
      <c r="M18" s="35">
        <v>3</v>
      </c>
      <c r="N18" s="35">
        <v>3</v>
      </c>
      <c r="O18" s="35">
        <v>3</v>
      </c>
      <c r="P18" s="35">
        <v>4</v>
      </c>
      <c r="Q18" s="35">
        <v>4</v>
      </c>
      <c r="R18" s="35">
        <v>8</v>
      </c>
      <c r="S18" s="35">
        <v>10</v>
      </c>
      <c r="T18" s="35">
        <v>25</v>
      </c>
      <c r="U18" s="35">
        <v>40</v>
      </c>
      <c r="V18" s="35">
        <v>0</v>
      </c>
      <c r="W18" s="35">
        <v>0</v>
      </c>
      <c r="X18" s="35">
        <v>2</v>
      </c>
      <c r="Y18" s="35">
        <v>2</v>
      </c>
      <c r="Z18" s="35">
        <v>2</v>
      </c>
      <c r="AA18" s="35">
        <v>2</v>
      </c>
      <c r="AB18" s="35">
        <v>2</v>
      </c>
      <c r="AC18" s="35">
        <v>2</v>
      </c>
      <c r="AD18" s="35">
        <v>2</v>
      </c>
      <c r="AE18" s="35">
        <v>2</v>
      </c>
      <c r="AF18" s="35">
        <v>5</v>
      </c>
      <c r="AG18" s="35">
        <v>8</v>
      </c>
      <c r="AH18" s="35"/>
      <c r="AI18" s="181"/>
      <c r="AJ18" s="255"/>
      <c r="AK18" s="143"/>
      <c r="AL18" s="143"/>
      <c r="AM18" s="35"/>
      <c r="AN18" s="35"/>
      <c r="AO18" s="35"/>
      <c r="AP18" s="260" t="s">
        <v>117</v>
      </c>
      <c r="AQ18" s="261">
        <v>200</v>
      </c>
      <c r="AR18" s="261">
        <v>200</v>
      </c>
      <c r="AS18" s="262"/>
      <c r="AT18" s="35"/>
      <c r="AU18" s="69"/>
      <c r="AV18" s="292"/>
      <c r="AW18" s="69"/>
    </row>
    <row r="19" spans="1:49" s="271" customFormat="1" ht="22" hidden="1" customHeight="1" thickBot="1">
      <c r="A19" s="263"/>
      <c r="B19" s="263"/>
      <c r="C19" s="26"/>
      <c r="D19" s="264"/>
      <c r="E19" s="264"/>
      <c r="F19" s="264"/>
      <c r="G19" s="264"/>
      <c r="H19" s="265"/>
      <c r="I19" s="303"/>
      <c r="J19" s="304" t="s">
        <v>166</v>
      </c>
      <c r="K19" s="305" t="e">
        <f>SUM(L19:R19)</f>
        <v>#REF!</v>
      </c>
      <c r="L19" s="306" t="e">
        <f>SUM(CEILING(#REF!,8)+CEILING(#REF!,8)+CEILING(#REF!,8)+CEILING(#REF!,8)+CEILING(#REF!,8)+CEILING(#REF!,8)+CEILING(#REF!,8)+CEILING(#REF!,8)+CEILING(#REF!,8)+CEILING(#REF!,8))/8*L18/60</f>
        <v>#REF!</v>
      </c>
      <c r="M19" s="306" t="e">
        <f>SUM(CEILING(#REF!,8)+CEILING(#REF!,8)+CEILING(#REF!,8)+CEILING(#REF!,8)+CEILING(#REF!,8)+CEILING(#REF!,8)+CEILING(#REF!,8)+CEILING(#REF!,8)+CEILING(#REF!,8)+CEILING(#REF!,8))/8*M18/60</f>
        <v>#REF!</v>
      </c>
      <c r="N19" s="306" t="e">
        <f>SUM(CEILING(#REF!,8)+CEILING(#REF!,8)+CEILING(#REF!,8)+CEILING(#REF!,8)+CEILING(#REF!,8)+CEILING(#REF!,8)+CEILING(#REF!,8)+CEILING(#REF!,8)+CEILING(#REF!,8)+CEILING(#REF!,8))/8*N18/60</f>
        <v>#REF!</v>
      </c>
      <c r="O19" s="306" t="e">
        <f>SUM(CEILING(#REF!,8)+CEILING(#REF!,8)+CEILING(#REF!,8)+CEILING(#REF!,8)+CEILING(#REF!,8)+CEILING(#REF!,8)+CEILING(#REF!,8)+CEILING(#REF!,8)+CEILING(#REF!,8)+CEILING(#REF!,8))/8*O18/60</f>
        <v>#REF!</v>
      </c>
      <c r="P19" s="306" t="e">
        <f>SUM(CEILING(#REF!,8)+CEILING(#REF!,8)+CEILING(#REF!,8)+CEILING(#REF!,8)+CEILING(#REF!,8)+CEILING(#REF!,8)+CEILING(#REF!,8)+CEILING(#REF!,8)+CEILING(#REF!,8)+CEILING(#REF!,8))/8*P18/60</f>
        <v>#REF!</v>
      </c>
      <c r="Q19" s="306" t="e">
        <f>SUM(CEILING(#REF!,8)+CEILING(#REF!,8)+CEILING(#REF!,8)+CEILING(#REF!,8)+CEILING(#REF!,8)+CEILING(#REF!,8)+CEILING(#REF!,8)+CEILING(#REF!,8)+CEILING(#REF!,8)+CEILING(#REF!,8))/8*Q18/60</f>
        <v>#REF!</v>
      </c>
      <c r="R19" s="306" t="e">
        <f>SUM(CEILING(#REF!,8)+CEILING(#REF!,8)+CEILING(#REF!,8)+CEILING(#REF!,8)+CEILING(#REF!,8)+CEILING(#REF!,8)+CEILING(#REF!,8)+CEILING(#REF!,8)+CEILING(#REF!,8)+CEILING(#REF!,8))/8*R18/60</f>
        <v>#REF!</v>
      </c>
      <c r="S19" s="306" t="e">
        <f>SUM(CEILING(#REF!,8)+CEILING(#REF!,8)+CEILING(#REF!,8)+CEILING(#REF!,8)+CEILING(#REF!,8)+CEILING(#REF!,8)+CEILING(#REF!,8)+CEILING(#REF!,8)+CEILING(#REF!,8)+CEILING(#REF!,8))/8*S18/60</f>
        <v>#REF!</v>
      </c>
      <c r="T19" s="306" t="e">
        <f>SUM(CEILING(#REF!,8)+CEILING(#REF!,8)+CEILING(#REF!,8)+CEILING(#REF!,8)+CEILING(#REF!,8)+CEILING(#REF!,8)+CEILING(#REF!,8)+CEILING(#REF!,8)+CEILING(#REF!,8)+CEILING(#REF!,8))/16*T18/60</f>
        <v>#REF!</v>
      </c>
      <c r="U19" s="306" t="e">
        <f>SUM(CEILING(#REF!,8)+CEILING(#REF!,8)+CEILING(#REF!,8)+CEILING(#REF!,8)+CEILING(#REF!,8)+CEILING(#REF!,8)+CEILING(#REF!,8)+CEILING(#REF!,8)+CEILING(#REF!,8)+CEILING(#REF!,8))/16*U18/60</f>
        <v>#REF!</v>
      </c>
      <c r="V19" s="307">
        <f>ROUNDUP(COUNTA(V$22:V$122)*V$18/8/60,1)</f>
        <v>0</v>
      </c>
      <c r="W19" s="307">
        <f>ROUNDUP(COUNTA(W$22:W$122)*W$18/8/60,1)</f>
        <v>0</v>
      </c>
      <c r="X19" s="308">
        <f>ROUNDUP(COUNTA(X$22:X$122)*X$18*7/60,1)</f>
        <v>0</v>
      </c>
      <c r="Y19" s="308" t="str">
        <f>ROUNDUP(COUNTIFS($H22:$H121,"M",Y22:Y121,Y20)*Y$18*3/60,1)&amp;" / "&amp;ROUNDUP(COUNTIFS($H22:$H121,"F",Y22:Y121,Y20)*Y$18*3/60,1)</f>
        <v>0 / 0</v>
      </c>
      <c r="Z19" s="308" t="str">
        <f>ROUNDUP(COUNTIFS($H22:$H121,"M",Z22:Z121,Z20)*Z$18*3/60,1)&amp;" / "&amp;ROUNDUP(COUNTIFS($H22:$H121,"F",Z22:Z121,Z20)*Z$18*3/60,1)</f>
        <v>0 / 0</v>
      </c>
      <c r="AA19" s="308">
        <f>ROUNDUP(COUNTA(AA$22:AA$122)*AA$18*8/60,1)</f>
        <v>0</v>
      </c>
      <c r="AB19" s="308">
        <f>ROUNDUP(COUNTA(AB$22:AB$122)*AB$18*3/60,1)</f>
        <v>0</v>
      </c>
      <c r="AC19" s="308">
        <f>ROUNDUP(COUNTA(AC$22:AC$122)*AC$18*3/60,1)</f>
        <v>0</v>
      </c>
      <c r="AD19" s="308">
        <f>ROUNDUP(COUNTA(AD$22:AD$122)*AD$18*3/60,1)</f>
        <v>0</v>
      </c>
      <c r="AE19" s="308">
        <f>ROUNDUP(COUNTA(AE$22:AE$122)*AE$18*3/60,1)</f>
        <v>0</v>
      </c>
      <c r="AF19" s="306" t="e">
        <f>SUM(CEILING(#REF!,8)+CEILING(#REF!,8)+CEILING(#REF!,8)+CEILING(#REF!,8)+CEILING(#REF!,8)+CEILING(#REF!,8)+CEILING(#REF!,8)+CEILING(#REF!,8)+CEILING(#REF!,8)+CEILING(#REF!,8))/8*AF18/60</f>
        <v>#REF!</v>
      </c>
      <c r="AG19" s="306" t="e">
        <f>SUM(CEILING(#REF!,8)+CEILING(#REF!,8)+CEILING(#REF!,8)+CEILING(#REF!,8)+CEILING(#REF!,8)+CEILING(#REF!,8)+CEILING(#REF!,8)+CEILING(#REF!,8)+CEILING(#REF!,8)+CEILING(#REF!,8))/8*AG18/60</f>
        <v>#REF!</v>
      </c>
      <c r="AH19" s="264"/>
      <c r="AI19" s="266"/>
      <c r="AJ19" s="267"/>
      <c r="AK19" s="265"/>
      <c r="AL19" s="265"/>
      <c r="AM19" s="264"/>
      <c r="AN19" s="264"/>
      <c r="AO19" s="264"/>
      <c r="AP19" s="268" t="s">
        <v>114</v>
      </c>
      <c r="AQ19" s="269">
        <v>-20</v>
      </c>
      <c r="AR19" s="263"/>
      <c r="AS19" s="270"/>
      <c r="AT19" s="264"/>
      <c r="AU19" s="263"/>
      <c r="AV19" s="309"/>
      <c r="AW19" s="263"/>
    </row>
    <row r="20" spans="1:49" s="1" customFormat="1" ht="80">
      <c r="A20" s="69" t="s">
        <v>118</v>
      </c>
      <c r="B20" s="69" t="s">
        <v>97</v>
      </c>
      <c r="C20" s="25" t="s">
        <v>76</v>
      </c>
      <c r="D20" s="35" t="s">
        <v>7</v>
      </c>
      <c r="E20" s="272" t="s">
        <v>6</v>
      </c>
      <c r="F20" s="273" t="s">
        <v>122</v>
      </c>
      <c r="G20" s="273" t="s">
        <v>123</v>
      </c>
      <c r="H20" s="150" t="s">
        <v>124</v>
      </c>
      <c r="I20" s="150" t="s">
        <v>125</v>
      </c>
      <c r="J20" s="150" t="s">
        <v>126</v>
      </c>
      <c r="K20" s="150" t="str">
        <f>C2-1&amp;"/2023 HKAAA No. 年度田總註冊會員號碼"</f>
        <v>2022/2023 HKAAA No. 年度田總註冊會員號碼</v>
      </c>
      <c r="L20" s="35" t="s">
        <v>30</v>
      </c>
      <c r="M20" s="35" t="s">
        <v>5</v>
      </c>
      <c r="N20" s="35" t="s">
        <v>4</v>
      </c>
      <c r="O20" s="35" t="s">
        <v>0</v>
      </c>
      <c r="P20" s="35" t="s">
        <v>3</v>
      </c>
      <c r="Q20" s="35" t="s">
        <v>2</v>
      </c>
      <c r="R20" s="35" t="s">
        <v>1</v>
      </c>
      <c r="S20" s="35" t="s">
        <v>116</v>
      </c>
      <c r="T20" s="35" t="s">
        <v>101</v>
      </c>
      <c r="U20" s="35" t="s">
        <v>99</v>
      </c>
      <c r="V20" s="35" t="s">
        <v>100</v>
      </c>
      <c r="W20" s="35" t="s">
        <v>102</v>
      </c>
      <c r="X20" s="35" t="s">
        <v>31</v>
      </c>
      <c r="Y20" s="35" t="s">
        <v>32</v>
      </c>
      <c r="Z20" s="35" t="s">
        <v>79</v>
      </c>
      <c r="AA20" s="35" t="s">
        <v>71</v>
      </c>
      <c r="AB20" s="35" t="s">
        <v>103</v>
      </c>
      <c r="AC20" s="35" t="s">
        <v>33</v>
      </c>
      <c r="AD20" s="35" t="s">
        <v>34</v>
      </c>
      <c r="AE20" s="35" t="s">
        <v>35</v>
      </c>
      <c r="AF20" s="35" t="s">
        <v>64</v>
      </c>
      <c r="AG20" s="35" t="s">
        <v>67</v>
      </c>
      <c r="AH20" s="143" t="s">
        <v>146</v>
      </c>
      <c r="AI20" s="274" t="s">
        <v>158</v>
      </c>
      <c r="AJ20" s="255" t="s">
        <v>140</v>
      </c>
      <c r="AK20" s="310" t="s">
        <v>167</v>
      </c>
      <c r="AL20" s="143" t="s">
        <v>141</v>
      </c>
      <c r="AM20" s="273" t="s">
        <v>127</v>
      </c>
      <c r="AN20" s="143" t="s">
        <v>63</v>
      </c>
      <c r="AO20" s="273" t="s">
        <v>128</v>
      </c>
      <c r="AP20" s="273" t="s">
        <v>129</v>
      </c>
      <c r="AQ20" s="275" t="str">
        <f>"單項應付總額"&amp;" "&amp;"$"&amp;SUM(AQ22:AQ122)</f>
        <v>單項應付總額 $0</v>
      </c>
      <c r="AR20" s="275" t="str">
        <f>"接力應付總額"&amp;" $"&amp;AR16</f>
        <v>接力應付總額 $0</v>
      </c>
      <c r="AS20" s="276" t="str">
        <f>"接力隊伍 "&amp;COUNTA(AS22:AS121)-COUNTBLANK(AS22:AS121)</f>
        <v>接力隊伍 0</v>
      </c>
      <c r="AT20" s="277" t="s">
        <v>156</v>
      </c>
      <c r="AU20" s="30" t="str">
        <f>"應付金額 $"&amp;AU16</f>
        <v>應付金額 $0</v>
      </c>
      <c r="AV20" s="278" t="s">
        <v>170</v>
      </c>
      <c r="AW20" s="69"/>
    </row>
    <row r="21" spans="1:49" s="285" customFormat="1" ht="16">
      <c r="A21" s="279"/>
      <c r="B21" s="279"/>
      <c r="C21" s="49"/>
      <c r="D21" s="280">
        <v>0</v>
      </c>
      <c r="E21" s="281" t="str">
        <f>UPPER(IF(I21="","",IF(I21&lt;$D$4,H21&amp;"O",IF(H21="M",VLOOKUP(I21,$D$4:$F$11,2,0),IF(H21="F",VLOOKUP(I21,$D$4:$F$11,3,0))))))</f>
        <v>MA</v>
      </c>
      <c r="F21" s="280" t="s">
        <v>91</v>
      </c>
      <c r="G21" s="280" t="s">
        <v>130</v>
      </c>
      <c r="H21" s="282" t="s">
        <v>72</v>
      </c>
      <c r="I21" s="282">
        <v>2004</v>
      </c>
      <c r="J21" s="282" t="s">
        <v>152</v>
      </c>
      <c r="K21" s="282" t="s">
        <v>119</v>
      </c>
      <c r="L21" s="280"/>
      <c r="M21" s="280"/>
      <c r="N21" s="280" t="s">
        <v>94</v>
      </c>
      <c r="O21" s="280"/>
      <c r="P21" s="280"/>
      <c r="Q21" s="280"/>
      <c r="R21" s="280"/>
      <c r="S21" s="280"/>
      <c r="T21" s="280"/>
      <c r="U21" s="280"/>
      <c r="V21" s="280"/>
      <c r="W21" s="280"/>
      <c r="X21" s="280" t="s">
        <v>41</v>
      </c>
      <c r="Y21" s="280"/>
      <c r="Z21" s="280"/>
      <c r="AA21" s="280"/>
      <c r="AB21" s="280"/>
      <c r="AC21" s="280" t="s">
        <v>108</v>
      </c>
      <c r="AD21" s="280"/>
      <c r="AE21" s="280"/>
      <c r="AF21" s="280"/>
      <c r="AG21" s="280"/>
      <c r="AH21" s="280" t="s">
        <v>153</v>
      </c>
      <c r="AI21" s="279" t="s">
        <v>143</v>
      </c>
      <c r="AJ21" s="283">
        <v>60</v>
      </c>
      <c r="AK21" s="282" t="s">
        <v>147</v>
      </c>
      <c r="AL21" s="282" t="s">
        <v>142</v>
      </c>
      <c r="AM21" s="280" t="s">
        <v>155</v>
      </c>
      <c r="AN21" s="280"/>
      <c r="AO21" s="280" t="s">
        <v>132</v>
      </c>
      <c r="AP21" s="280">
        <v>88877799</v>
      </c>
      <c r="AQ21" s="284">
        <f>IF($I21="","",IF(COUNTA(L21:AE21)&gt;3,"Events Over Limit",IF(COUNTA(L21:AE21)=0,"Please entry at least 1 indv., event",IF(AL21="Y",0+AJ21,IF(COUNTA(AK21)=1,COUNTA(L21:AE21)*$AQ$18+$AQ$17+$AQ$19+AJ21,IF(COUNTA(AK21)=0,COUNTA(L21:AE21)*$AQ$18+$AQ$17+AJ21,"Error"))))))</f>
        <v>60</v>
      </c>
      <c r="AR21" s="50">
        <f>IF(AH21="","",IF(COUNTA(AF21:AG21)&gt;1,"Pls choose only 1 relay",$AR$18))</f>
        <v>200</v>
      </c>
      <c r="AS21" s="50"/>
      <c r="AT21" s="280"/>
      <c r="AU21" s="284">
        <f t="shared" ref="AU21" si="0">IF(AQ21="","",SUM(AQ21:AR21))</f>
        <v>260</v>
      </c>
      <c r="AV21" s="311"/>
      <c r="AW21" s="279"/>
    </row>
    <row r="22" spans="1:49" s="162" customFormat="1" ht="13" customHeight="1">
      <c r="A22" s="167" t="str">
        <f t="shared" ref="A22:A85" si="1">UPPER(IF($I22="","",IF($I22&lt;$D$4,$H22&amp;"O",IF($H22="M",VLOOKUP($I22,$D$4:$F$11,2,0),IF($H22="F",VLOOKUP($I22,$D$4:$F$11,3,0))))))</f>
        <v/>
      </c>
      <c r="B22" s="286" t="str">
        <f t="shared" ref="B22:B85" si="2">IF(G22="","",IF(C22="","X",E22&amp;TEXT(C22,"000")))</f>
        <v/>
      </c>
      <c r="C22" s="287"/>
      <c r="D22" s="167">
        <v>1</v>
      </c>
      <c r="E22" s="167" t="str">
        <f>IF(COUNTA($R22:$W22)&gt;0,$H22&amp;"O",IF(COUNTA($Z22:$AB22)&gt;0,$H22&amp;"O",IF($AI22&lt;&gt;"",$H22&amp;"O",$A22)))</f>
        <v/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29"/>
      <c r="AI22" s="36"/>
      <c r="AJ22" s="15"/>
      <c r="AK22" s="29"/>
      <c r="AL22" s="4"/>
      <c r="AM22" s="4"/>
      <c r="AN22" s="4"/>
      <c r="AO22" s="4"/>
      <c r="AP22" s="4"/>
      <c r="AQ22" s="164" t="str">
        <f>IF($I22="","",IF(COUNTA(L22:AE22)&gt;3,"超過3項個人項目",IF(COUNTA(L22:AE22)=0,"未選個人項目",IF(AL22="Y",0,IF(COUNTA(AK22)=1,COUNTA(L22:AE22)*($AQ$18+$AQ$19)+$AQ$17,IF(COUNTA(AK22)=0,COUNTA(L22:AE22)*($AQ$18+$AQ$17),"Error"))))))</f>
        <v/>
      </c>
      <c r="AR22" s="164">
        <f>IF(COUNTA(AF22:AG22)&gt;1,"只可選1項接力",IF(AS22="",0,$AR$18))</f>
        <v>0</v>
      </c>
      <c r="AS22" s="6" t="str">
        <f>UPPER(IF($AH22="","",IF(COUNTIF($AS$21:$AS21,$AH22)&lt;1,$AH22,"")))</f>
        <v/>
      </c>
      <c r="AT22" s="167" t="str">
        <f>IF($AH22="","",IF(COUNTIF($AH$22:$AH$122,$AH22)&lt;4,"每隊最少4人",IF(COUNTIF($AH$22:$AH$122,$AH22)&gt;6,"每隊最多6人",COUNTIF($AH$22:$AH$122,$AH22))))</f>
        <v/>
      </c>
      <c r="AU22" s="164" t="str">
        <f>IF($E22="","",IF($AJ22="",$AQ22+$AR22+#REF!,$AQ22+$AR22+#REF!+$AJ$21))</f>
        <v/>
      </c>
      <c r="AV22" s="312"/>
      <c r="AW22" s="167"/>
    </row>
    <row r="23" spans="1:49" s="162" customFormat="1" ht="13" customHeight="1">
      <c r="A23" s="167" t="str">
        <f t="shared" si="1"/>
        <v/>
      </c>
      <c r="B23" s="286" t="str">
        <f t="shared" si="2"/>
        <v/>
      </c>
      <c r="C23" s="287"/>
      <c r="D23" s="167">
        <v>2</v>
      </c>
      <c r="E23" s="167" t="str">
        <f>IF(COUNTA($R23:$W23)&gt;0,$H23&amp;"O",IF(COUNTA($Z23:$AB23)&gt;0,$H23&amp;"O",IF($AI23&lt;&gt;"",$H23&amp;"O",$A23)))</f>
        <v/>
      </c>
      <c r="F23" s="313"/>
      <c r="G23" s="313"/>
      <c r="H23" s="313"/>
      <c r="I23" s="313"/>
      <c r="J23" s="313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4"/>
      <c r="AA23" s="4"/>
      <c r="AB23" s="4"/>
      <c r="AC23" s="4"/>
      <c r="AD23" s="4"/>
      <c r="AE23" s="4"/>
      <c r="AF23" s="4"/>
      <c r="AG23" s="4"/>
      <c r="AH23" s="29"/>
      <c r="AI23" s="36"/>
      <c r="AJ23" s="15"/>
      <c r="AK23" s="29"/>
      <c r="AL23" s="4"/>
      <c r="AM23" s="315"/>
      <c r="AN23" s="313"/>
      <c r="AO23" s="313"/>
      <c r="AP23" s="313"/>
      <c r="AQ23" s="164" t="str">
        <f>IF($I23="","",IF(COUNTA(L23:AE23)&gt;3,"超過3項個人項目",IF(COUNTA(L23:AE23)=0,"未選個人項目",IF(AL23="Y",0,IF(COUNTA(AK23)=1,COUNTA(L23:AE23)*($AQ$18+$AQ$19)+$AQ$17,IF(COUNTA(AK23)=0,COUNTA(L23:AE23)*($AQ$18+$AQ$17),"Error"))))))</f>
        <v/>
      </c>
      <c r="AR23" s="164">
        <f>IF(COUNTA(AF23:AG23)&gt;1,"只可選1項接力",IF(AS23="",0,$AR$18))</f>
        <v>0</v>
      </c>
      <c r="AS23" s="6" t="str">
        <f>UPPER(IF($AH23="","",IF(COUNTIF($AS$21:$AS22,$AH23)&lt;1,$AH23,"")))</f>
        <v/>
      </c>
      <c r="AT23" s="167" t="str">
        <f>IF($AH23="","",IF(COUNTIF($AH$22:$AH$122,$AH23)&lt;4,"每隊最少4人",IF(COUNTIF($AH$22:$AH$122,$AH23)&gt;6,"每隊最多6人",COUNTIF($AH$22:$AH$122,$AH23))))</f>
        <v/>
      </c>
      <c r="AU23" s="164" t="str">
        <f>IF($E23="","",IF($AJ23="",$AQ23+$AR23+#REF!,$AQ23+$AR23+#REF!+$AJ$21))</f>
        <v/>
      </c>
      <c r="AV23" s="316"/>
      <c r="AW23" s="167"/>
    </row>
    <row r="24" spans="1:49" s="162" customFormat="1" ht="13" customHeight="1">
      <c r="A24" s="167" t="str">
        <f t="shared" si="1"/>
        <v/>
      </c>
      <c r="B24" s="286" t="str">
        <f t="shared" si="2"/>
        <v/>
      </c>
      <c r="C24" s="287"/>
      <c r="D24" s="167">
        <v>3</v>
      </c>
      <c r="E24" s="167" t="str">
        <f>IF(COUNTA($R24:$W24)&gt;0,$H24&amp;"O",IF(COUNTA($Z24:$AB24)&gt;0,$H24&amp;"O",IF($AI24&lt;&gt;"",$H24&amp;"O",$A24)))</f>
        <v/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29"/>
      <c r="AI24" s="36"/>
      <c r="AJ24" s="15"/>
      <c r="AK24" s="29"/>
      <c r="AL24" s="4"/>
      <c r="AM24" s="4"/>
      <c r="AN24" s="4"/>
      <c r="AO24" s="4"/>
      <c r="AP24" s="4"/>
      <c r="AQ24" s="164" t="str">
        <f>IF($I24="","",IF(COUNTA(L24:AE24)&gt;3,"超過3項個人項目",IF(COUNTA(L24:AE24)=0,"未選個人項目",IF(AL24="Y",0,IF(COUNTA(AK24)=1,COUNTA(L24:AE24)*($AQ$18+$AQ$19)+$AQ$17,IF(COUNTA(AK24)=0,COUNTA(L24:AE24)*($AQ$18+$AQ$17),"Error"))))))</f>
        <v/>
      </c>
      <c r="AR24" s="164">
        <f>IF(COUNTA(AF24:AG24)&gt;1,"只可選1項接力",IF(AS24="",0,$AR$18))</f>
        <v>0</v>
      </c>
      <c r="AS24" s="6" t="str">
        <f>UPPER(IF($AH24="","",IF(COUNTIF($AS$21:$AS23,$AH24)&lt;1,$AH24,"")))</f>
        <v/>
      </c>
      <c r="AT24" s="167" t="str">
        <f>IF($AH24="","",IF(COUNTIF($AH$22:$AH$122,$AH24)&lt;4,"每隊最少4人",IF(COUNTIF($AH$22:$AH$122,$AH24)&gt;6,"每隊最多6人",COUNTIF($AH$22:$AH$122,$AH24))))</f>
        <v/>
      </c>
      <c r="AU24" s="164" t="str">
        <f>IF($E24="","",IF($AJ24="",$AQ24+$AR24+#REF!,$AQ24+$AR24+#REF!+$AJ$21))</f>
        <v/>
      </c>
      <c r="AV24" s="312"/>
      <c r="AW24" s="167"/>
    </row>
    <row r="25" spans="1:49" s="162" customFormat="1" ht="13" customHeight="1">
      <c r="A25" s="167" t="str">
        <f t="shared" si="1"/>
        <v/>
      </c>
      <c r="B25" s="286" t="str">
        <f t="shared" si="2"/>
        <v/>
      </c>
      <c r="C25" s="287"/>
      <c r="D25" s="167">
        <v>4</v>
      </c>
      <c r="E25" s="167" t="str">
        <f>IF(COUNTA($R25:$W25)&gt;0,$H25&amp;"O",IF(COUNTA($Z25:$AB25)&gt;0,$H25&amp;"O",IF($AI25&lt;&gt;"",$H25&amp;"O",$A25)))</f>
        <v/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29"/>
      <c r="AI25" s="36"/>
      <c r="AJ25" s="15"/>
      <c r="AK25" s="29"/>
      <c r="AL25" s="4"/>
      <c r="AM25" s="4"/>
      <c r="AN25" s="4"/>
      <c r="AO25" s="4"/>
      <c r="AP25" s="4"/>
      <c r="AQ25" s="164" t="str">
        <f>IF($I25="","",IF(COUNTA(L25:AE25)&gt;3,"超過3項個人項目",IF(COUNTA(L25:AE25)=0,"未選個人項目",IF(AL25="Y",0,IF(COUNTA(AK25)=1,COUNTA(L25:AE25)*($AQ$18+$AQ$19)+$AQ$17,IF(COUNTA(AK25)=0,COUNTA(L25:AE25)*($AQ$18+$AQ$17),"Error"))))))</f>
        <v/>
      </c>
      <c r="AR25" s="164">
        <f>IF(COUNTA(AF25:AG25)&gt;1,"只可選1項接力",IF(AS25="",0,$AR$18))</f>
        <v>0</v>
      </c>
      <c r="AS25" s="6" t="str">
        <f>UPPER(IF($AH25="","",IF(COUNTIF($AS$21:$AS24,$AH25)&lt;1,$AH25,"")))</f>
        <v/>
      </c>
      <c r="AT25" s="167" t="str">
        <f>IF($AH25="","",IF(COUNTIF($AH$22:$AH$122,$AH25)&lt;4,"每隊最少4人",IF(COUNTIF($AH$22:$AH$122,$AH25)&gt;6,"每隊最多6人",COUNTIF($AH$22:$AH$122,$AH25))))</f>
        <v/>
      </c>
      <c r="AU25" s="164" t="str">
        <f>IF($E25="","",IF($AJ25="",$AQ25+$AR25+#REF!,$AQ25+$AR25+#REF!+$AJ$21))</f>
        <v/>
      </c>
      <c r="AV25" s="312"/>
      <c r="AW25" s="167"/>
    </row>
    <row r="26" spans="1:49" s="162" customFormat="1" ht="13" customHeight="1">
      <c r="A26" s="167" t="str">
        <f t="shared" si="1"/>
        <v/>
      </c>
      <c r="B26" s="286" t="str">
        <f t="shared" si="2"/>
        <v/>
      </c>
      <c r="C26" s="287"/>
      <c r="D26" s="167">
        <v>5</v>
      </c>
      <c r="E26" s="167" t="str">
        <f>IF(COUNTA($R26:$W26)&gt;0,$H26&amp;"O",IF(COUNTA($Z26:$AB26)&gt;0,$H26&amp;"O",IF($AI26&lt;&gt;"",$H26&amp;"O",$A26)))</f>
        <v/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29"/>
      <c r="AI26" s="36"/>
      <c r="AJ26" s="15"/>
      <c r="AK26" s="29"/>
      <c r="AL26" s="4"/>
      <c r="AM26" s="4"/>
      <c r="AN26" s="4"/>
      <c r="AO26" s="4"/>
      <c r="AP26" s="4"/>
      <c r="AQ26" s="164" t="str">
        <f>IF($I26="","",IF(COUNTA(L26:AE26)&gt;3,"超過3項個人項目",IF(COUNTA(L26:AE26)=0,"未選個人項目",IF(AL26="Y",0,IF(COUNTA(AK26)=1,COUNTA(L26:AE26)*($AQ$18+$AQ$19)+$AQ$17,IF(COUNTA(AK26)=0,COUNTA(L26:AE26)*($AQ$18+$AQ$17),"Error"))))))</f>
        <v/>
      </c>
      <c r="AR26" s="164">
        <f>IF(COUNTA(AF26:AG26)&gt;1,"只可選1項接力",IF(AS26="",0,$AR$18))</f>
        <v>0</v>
      </c>
      <c r="AS26" s="6" t="str">
        <f>UPPER(IF($AH26="","",IF(COUNTIF($AS$21:$AS25,$AH26)&lt;1,$AH26,"")))</f>
        <v/>
      </c>
      <c r="AT26" s="167" t="str">
        <f>IF($AH26="","",IF(COUNTIF($AH$22:$AH$122,$AH26)&lt;4,"每隊最少4人",IF(COUNTIF($AH$22:$AH$122,$AH26)&gt;6,"每隊最多6人",COUNTIF($AH$22:$AH$122,$AH26))))</f>
        <v/>
      </c>
      <c r="AU26" s="164" t="str">
        <f>IF($E26="","",IF($AJ26="",$AQ26+$AR26+#REF!,$AQ26+$AR26+#REF!+$AJ$21))</f>
        <v/>
      </c>
      <c r="AV26" s="312"/>
      <c r="AW26" s="167"/>
    </row>
    <row r="27" spans="1:49" s="162" customFormat="1" ht="13" customHeight="1">
      <c r="A27" s="167" t="str">
        <f t="shared" si="1"/>
        <v/>
      </c>
      <c r="B27" s="286" t="str">
        <f t="shared" si="2"/>
        <v/>
      </c>
      <c r="C27" s="287"/>
      <c r="D27" s="167">
        <v>6</v>
      </c>
      <c r="E27" s="167" t="str">
        <f>IF(COUNTA($R27:$W27)&gt;0,$H27&amp;"O",IF(COUNTA($Z27:$AB27)&gt;0,$H27&amp;"O",IF($AI27&lt;&gt;"",$H27&amp;"O",$A27)))</f>
        <v/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29"/>
      <c r="AI27" s="36"/>
      <c r="AJ27" s="15"/>
      <c r="AK27" s="29"/>
      <c r="AL27" s="4"/>
      <c r="AM27" s="4"/>
      <c r="AN27" s="4"/>
      <c r="AO27" s="4"/>
      <c r="AP27" s="4"/>
      <c r="AQ27" s="164" t="str">
        <f>IF($I27="","",IF(COUNTA(L27:AE27)&gt;3,"超過3項個人項目",IF(COUNTA(L27:AE27)=0,"未選個人項目",IF(AL27="Y",0,IF(COUNTA(AK27)=1,COUNTA(L27:AE27)*($AQ$18+$AQ$19)+$AQ$17,IF(COUNTA(AK27)=0,COUNTA(L27:AE27)*($AQ$18+$AQ$17),"Error"))))))</f>
        <v/>
      </c>
      <c r="AR27" s="164">
        <f>IF(COUNTA(AF27:AG27)&gt;1,"只可選1項接力",IF(AS27="",0,$AR$18))</f>
        <v>0</v>
      </c>
      <c r="AS27" s="6" t="str">
        <f>UPPER(IF($AH27="","",IF(COUNTIF($AS$21:$AS26,$AH27)&lt;1,$AH27,"")))</f>
        <v/>
      </c>
      <c r="AT27" s="167" t="str">
        <f>IF($AH27="","",IF(COUNTIF($AH$22:$AH$122,$AH27)&lt;4,"每隊最少4人",IF(COUNTIF($AH$22:$AH$122,$AH27)&gt;6,"每隊最多6人",COUNTIF($AH$22:$AH$122,$AH27))))</f>
        <v/>
      </c>
      <c r="AU27" s="164" t="str">
        <f>IF($E27="","",IF($AJ27="",$AQ27+$AR27+#REF!,$AQ27+$AR27+#REF!+$AJ$21))</f>
        <v/>
      </c>
      <c r="AV27" s="312"/>
      <c r="AW27" s="167"/>
    </row>
    <row r="28" spans="1:49" s="162" customFormat="1" ht="13" customHeight="1">
      <c r="A28" s="167" t="str">
        <f t="shared" si="1"/>
        <v/>
      </c>
      <c r="B28" s="286" t="str">
        <f t="shared" si="2"/>
        <v/>
      </c>
      <c r="C28" s="287"/>
      <c r="D28" s="167">
        <v>7</v>
      </c>
      <c r="E28" s="167" t="str">
        <f>IF(COUNTA($R28:$W28)&gt;0,$H28&amp;"O",IF(COUNTA($Z28:$AB28)&gt;0,$H28&amp;"O",IF($AI28&lt;&gt;"",$H28&amp;"O",$A28)))</f>
        <v/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29"/>
      <c r="AI28" s="36"/>
      <c r="AJ28" s="15"/>
      <c r="AK28" s="29"/>
      <c r="AL28" s="4"/>
      <c r="AM28" s="4"/>
      <c r="AN28" s="4"/>
      <c r="AO28" s="4"/>
      <c r="AP28" s="4"/>
      <c r="AQ28" s="164" t="str">
        <f>IF($I28="","",IF(COUNTA(L28:AE28)&gt;3,"超過3項個人項目",IF(COUNTA(L28:AE28)=0,"未選個人項目",IF(AL28="Y",0,IF(COUNTA(AK28)=1,COUNTA(L28:AE28)*($AQ$18+$AQ$19)+$AQ$17,IF(COUNTA(AK28)=0,COUNTA(L28:AE28)*($AQ$18+$AQ$17),"Error"))))))</f>
        <v/>
      </c>
      <c r="AR28" s="164">
        <f>IF(COUNTA(AF28:AG28)&gt;1,"只可選1項接力",IF(AS28="",0,$AR$18))</f>
        <v>0</v>
      </c>
      <c r="AS28" s="6" t="str">
        <f>UPPER(IF($AH28="","",IF(COUNTIF($AS$21:$AS27,$AH28)&lt;1,$AH28,"")))</f>
        <v/>
      </c>
      <c r="AT28" s="167" t="str">
        <f>IF($AH28="","",IF(COUNTIF($AH$22:$AH$122,$AH28)&lt;4,"每隊最少4人",IF(COUNTIF($AH$22:$AH$122,$AH28)&gt;6,"每隊最多6人",COUNTIF($AH$22:$AH$122,$AH28))))</f>
        <v/>
      </c>
      <c r="AU28" s="164" t="str">
        <f>IF($E28="","",IF($AJ28="",$AQ28+$AR28+#REF!,$AQ28+$AR28+#REF!+$AJ$21))</f>
        <v/>
      </c>
      <c r="AV28" s="312"/>
      <c r="AW28" s="167"/>
    </row>
    <row r="29" spans="1:49" s="162" customFormat="1" ht="13" customHeight="1">
      <c r="A29" s="167" t="str">
        <f t="shared" si="1"/>
        <v/>
      </c>
      <c r="B29" s="286" t="str">
        <f t="shared" si="2"/>
        <v/>
      </c>
      <c r="C29" s="287"/>
      <c r="D29" s="167">
        <v>8</v>
      </c>
      <c r="E29" s="167" t="str">
        <f>IF(COUNTA($R29:$W29)&gt;0,$H29&amp;"O",IF(COUNTA($Z29:$AB29)&gt;0,$H29&amp;"O",IF($AI29&lt;&gt;"",$H29&amp;"O",$A29)))</f>
        <v/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29"/>
      <c r="AI29" s="36"/>
      <c r="AJ29" s="15"/>
      <c r="AK29" s="29"/>
      <c r="AL29" s="4"/>
      <c r="AM29" s="4"/>
      <c r="AN29" s="4"/>
      <c r="AO29" s="4"/>
      <c r="AP29" s="4"/>
      <c r="AQ29" s="164" t="str">
        <f>IF($I29="","",IF(COUNTA(L29:AE29)&gt;3,"超過3項個人項目",IF(COUNTA(L29:AE29)=0,"未選個人項目",IF(AL29="Y",0,IF(COUNTA(AK29)=1,COUNTA(L29:AE29)*($AQ$18+$AQ$19)+$AQ$17,IF(COUNTA(AK29)=0,COUNTA(L29:AE29)*($AQ$18+$AQ$17),"Error"))))))</f>
        <v/>
      </c>
      <c r="AR29" s="164">
        <f>IF(COUNTA(AF29:AG29)&gt;1,"只可選1項接力",IF(AS29="",0,$AR$18))</f>
        <v>0</v>
      </c>
      <c r="AS29" s="6" t="str">
        <f>UPPER(IF($AH29="","",IF(COUNTIF($AS$21:$AS28,$AH29)&lt;1,$AH29,"")))</f>
        <v/>
      </c>
      <c r="AT29" s="167" t="str">
        <f>IF($AH29="","",IF(COUNTIF($AH$22:$AH$122,$AH29)&lt;4,"每隊最少4人",IF(COUNTIF($AH$22:$AH$122,$AH29)&gt;6,"每隊最多6人",COUNTIF($AH$22:$AH$122,$AH29))))</f>
        <v/>
      </c>
      <c r="AU29" s="164" t="str">
        <f>IF($E29="","",IF($AJ29="",$AQ29+$AR29+#REF!,$AQ29+$AR29+#REF!+$AJ$21))</f>
        <v/>
      </c>
      <c r="AV29" s="312"/>
      <c r="AW29" s="167"/>
    </row>
    <row r="30" spans="1:49" s="162" customFormat="1" ht="13" customHeight="1">
      <c r="A30" s="167" t="str">
        <f t="shared" si="1"/>
        <v/>
      </c>
      <c r="B30" s="286" t="str">
        <f t="shared" si="2"/>
        <v/>
      </c>
      <c r="C30" s="287"/>
      <c r="D30" s="167">
        <v>9</v>
      </c>
      <c r="E30" s="167" t="str">
        <f>IF(COUNTA($R30:$W30)&gt;0,$H30&amp;"O",IF(COUNTA($Z30:$AB30)&gt;0,$H30&amp;"O",IF($AI30&lt;&gt;"",$H30&amp;"O",$A30)))</f>
        <v/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29"/>
      <c r="AI30" s="36"/>
      <c r="AJ30" s="15"/>
      <c r="AK30" s="29"/>
      <c r="AL30" s="4"/>
      <c r="AM30" s="4"/>
      <c r="AN30" s="4"/>
      <c r="AO30" s="4"/>
      <c r="AP30" s="4"/>
      <c r="AQ30" s="164" t="str">
        <f>IF($I30="","",IF(COUNTA(L30:AE30)&gt;3,"超過3項個人項目",IF(COUNTA(L30:AE30)=0,"未選個人項目",IF(AL30="Y",0,IF(COUNTA(AK30)=1,COUNTA(L30:AE30)*($AQ$18+$AQ$19)+$AQ$17,IF(COUNTA(AK30)=0,COUNTA(L30:AE30)*($AQ$18+$AQ$17),"Error"))))))</f>
        <v/>
      </c>
      <c r="AR30" s="164">
        <f>IF(COUNTA(AF30:AG30)&gt;1,"只可選1項接力",IF(AS30="",0,$AR$18))</f>
        <v>0</v>
      </c>
      <c r="AS30" s="6" t="str">
        <f>UPPER(IF($AH30="","",IF(COUNTIF($AS$21:$AS29,$AH30)&lt;1,$AH30,"")))</f>
        <v/>
      </c>
      <c r="AT30" s="167" t="str">
        <f>IF($AH30="","",IF(COUNTIF($AH$22:$AH$122,$AH30)&lt;4,"每隊最少4人",IF(COUNTIF($AH$22:$AH$122,$AH30)&gt;6,"每隊最多6人",COUNTIF($AH$22:$AH$122,$AH30))))</f>
        <v/>
      </c>
      <c r="AU30" s="164" t="str">
        <f>IF($E30="","",IF($AJ30="",$AQ30+$AR30+#REF!,$AQ30+$AR30+#REF!+$AJ$21))</f>
        <v/>
      </c>
      <c r="AV30" s="312"/>
      <c r="AW30" s="167"/>
    </row>
    <row r="31" spans="1:49" s="162" customFormat="1" ht="13" customHeight="1">
      <c r="A31" s="167" t="str">
        <f t="shared" si="1"/>
        <v/>
      </c>
      <c r="B31" s="286" t="str">
        <f t="shared" si="2"/>
        <v/>
      </c>
      <c r="C31" s="287"/>
      <c r="D31" s="167">
        <v>10</v>
      </c>
      <c r="E31" s="167" t="str">
        <f>IF(COUNTA($R31:$W31)&gt;0,$H31&amp;"O",IF(COUNTA($Z31:$AB31)&gt;0,$H31&amp;"O",IF($AI31&lt;&gt;"",$H31&amp;"O",$A31)))</f>
        <v/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3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29"/>
      <c r="AI31" s="36"/>
      <c r="AJ31" s="15"/>
      <c r="AK31" s="29"/>
      <c r="AL31" s="4"/>
      <c r="AM31" s="4"/>
      <c r="AN31" s="4"/>
      <c r="AO31" s="4"/>
      <c r="AP31" s="4"/>
      <c r="AQ31" s="164" t="str">
        <f>IF($I31="","",IF(COUNTA(L31:AE31)&gt;3,"超過3項個人項目",IF(COUNTA(L31:AE31)=0,"未選個人項目",IF(AL31="Y",0,IF(COUNTA(AK31)=1,COUNTA(L31:AE31)*($AQ$18+$AQ$19)+$AQ$17,IF(COUNTA(AK31)=0,COUNTA(L31:AE31)*($AQ$18+$AQ$17),"Error"))))))</f>
        <v/>
      </c>
      <c r="AR31" s="164">
        <f>IF(COUNTA(AF31:AG31)&gt;1,"只可選1項接力",IF(AS31="",0,$AR$18))</f>
        <v>0</v>
      </c>
      <c r="AS31" s="6" t="str">
        <f>UPPER(IF($AH31="","",IF(COUNTIF($AS$21:$AS30,$AH31)&lt;1,$AH31,"")))</f>
        <v/>
      </c>
      <c r="AT31" s="167" t="str">
        <f>IF($AH31="","",IF(COUNTIF($AH$22:$AH$122,$AH31)&lt;4,"每隊最少4人",IF(COUNTIF($AH$22:$AH$122,$AH31)&gt;6,"每隊最多6人",COUNTIF($AH$22:$AH$122,$AH31))))</f>
        <v/>
      </c>
      <c r="AU31" s="164" t="str">
        <f>IF($E31="","",IF($AJ31="",$AQ31+$AR31+#REF!,$AQ31+$AR31+#REF!+$AJ$21))</f>
        <v/>
      </c>
      <c r="AV31" s="312"/>
      <c r="AW31" s="167"/>
    </row>
    <row r="32" spans="1:49" s="162" customFormat="1" ht="13" customHeight="1">
      <c r="A32" s="167" t="str">
        <f t="shared" si="1"/>
        <v/>
      </c>
      <c r="B32" s="286" t="str">
        <f t="shared" si="2"/>
        <v/>
      </c>
      <c r="C32" s="287"/>
      <c r="D32" s="167">
        <v>11</v>
      </c>
      <c r="E32" s="167" t="str">
        <f>IF(COUNTA($R32:$W32)&gt;0,$H32&amp;"O",IF(COUNTA($Z32:$AB32)&gt;0,$H32&amp;"O",IF($AI32&lt;&gt;"",$H32&amp;"O",$A32)))</f>
        <v/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29"/>
      <c r="AI32" s="36"/>
      <c r="AJ32" s="15"/>
      <c r="AK32" s="29"/>
      <c r="AL32" s="4"/>
      <c r="AM32" s="4"/>
      <c r="AN32" s="4"/>
      <c r="AO32" s="4"/>
      <c r="AP32" s="4"/>
      <c r="AQ32" s="164" t="str">
        <f>IF($I32="","",IF(COUNTA(L32:AE32)&gt;3,"超過3項個人項目",IF(COUNTA(L32:AE32)=0,"未選個人項目",IF(AL32="Y",0,IF(COUNTA(AK32)=1,COUNTA(L32:AE32)*($AQ$18+$AQ$19)+$AQ$17,IF(COUNTA(AK32)=0,COUNTA(L32:AE32)*($AQ$18+$AQ$17),"Error"))))))</f>
        <v/>
      </c>
      <c r="AR32" s="164">
        <f>IF(COUNTA(AF32:AG32)&gt;1,"只可選1項接力",IF(AS32="",0,$AR$18))</f>
        <v>0</v>
      </c>
      <c r="AS32" s="6" t="str">
        <f>UPPER(IF($AH32="","",IF(COUNTIF($AS$21:$AS31,$AH32)&lt;1,$AH32,"")))</f>
        <v/>
      </c>
      <c r="AT32" s="167" t="str">
        <f>IF($AH32="","",IF(COUNTIF($AH$22:$AH$122,$AH32)&lt;4,"每隊最少4人",IF(COUNTIF($AH$22:$AH$122,$AH32)&gt;6,"每隊最多6人",COUNTIF($AH$22:$AH$122,$AH32))))</f>
        <v/>
      </c>
      <c r="AU32" s="164" t="str">
        <f>IF($E32="","",IF($AJ32="",$AQ32+$AR32+#REF!,$AQ32+$AR32+#REF!+$AJ$21))</f>
        <v/>
      </c>
      <c r="AV32" s="312"/>
      <c r="AW32" s="167"/>
    </row>
    <row r="33" spans="1:49" s="162" customFormat="1" ht="13" customHeight="1">
      <c r="A33" s="167" t="str">
        <f t="shared" si="1"/>
        <v/>
      </c>
      <c r="B33" s="286" t="str">
        <f t="shared" si="2"/>
        <v/>
      </c>
      <c r="C33" s="287"/>
      <c r="D33" s="167">
        <v>12</v>
      </c>
      <c r="E33" s="167" t="str">
        <f>IF(COUNTA($R33:$W33)&gt;0,$H33&amp;"O",IF(COUNTA($Z33:$AB33)&gt;0,$H33&amp;"O",IF($AI33&lt;&gt;"",$H33&amp;"O",$A33)))</f>
        <v/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29"/>
      <c r="AI33" s="36"/>
      <c r="AJ33" s="15"/>
      <c r="AK33" s="29"/>
      <c r="AL33" s="4"/>
      <c r="AM33" s="4"/>
      <c r="AN33" s="4"/>
      <c r="AO33" s="4"/>
      <c r="AP33" s="4"/>
      <c r="AQ33" s="164" t="str">
        <f>IF($I33="","",IF(COUNTA(L33:AE33)&gt;3,"超過3項個人項目",IF(COUNTA(L33:AE33)=0,"未選個人項目",IF(AL33="Y",0,IF(COUNTA(AK33)=1,COUNTA(L33:AE33)*($AQ$18+$AQ$19)+$AQ$17,IF(COUNTA(AK33)=0,COUNTA(L33:AE33)*($AQ$18+$AQ$17),"Error"))))))</f>
        <v/>
      </c>
      <c r="AR33" s="164">
        <f>IF(COUNTA(AF33:AG33)&gt;1,"只可選1項接力",IF(AS33="",0,$AR$18))</f>
        <v>0</v>
      </c>
      <c r="AS33" s="6" t="str">
        <f>UPPER(IF($AH33="","",IF(COUNTIF($AS$21:$AS32,$AH33)&lt;1,$AH33,"")))</f>
        <v/>
      </c>
      <c r="AT33" s="167" t="str">
        <f>IF($AH33="","",IF(COUNTIF($AH$22:$AH$122,$AH33)&lt;4,"每隊最少4人",IF(COUNTIF($AH$22:$AH$122,$AH33)&gt;6,"每隊最多6人",COUNTIF($AH$22:$AH$122,$AH33))))</f>
        <v/>
      </c>
      <c r="AU33" s="164" t="str">
        <f>IF($E33="","",IF($AJ33="",$AQ33+$AR33+#REF!,$AQ33+$AR33+#REF!+$AJ$21))</f>
        <v/>
      </c>
      <c r="AV33" s="312"/>
      <c r="AW33" s="167"/>
    </row>
    <row r="34" spans="1:49" s="162" customFormat="1" ht="13" customHeight="1">
      <c r="A34" s="167" t="str">
        <f t="shared" si="1"/>
        <v/>
      </c>
      <c r="B34" s="286" t="str">
        <f t="shared" si="2"/>
        <v/>
      </c>
      <c r="C34" s="287"/>
      <c r="D34" s="167">
        <v>13</v>
      </c>
      <c r="E34" s="167" t="str">
        <f>IF(COUNTA($R34:$W34)&gt;0,$H34&amp;"O",IF(COUNTA($Z34:$AB34)&gt;0,$H34&amp;"O",IF($AI34&lt;&gt;"",$H34&amp;"O",$A34)))</f>
        <v/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29"/>
      <c r="AI34" s="36"/>
      <c r="AJ34" s="15"/>
      <c r="AK34" s="29"/>
      <c r="AL34" s="4"/>
      <c r="AM34" s="4"/>
      <c r="AN34" s="4"/>
      <c r="AO34" s="4"/>
      <c r="AP34" s="4"/>
      <c r="AQ34" s="164" t="str">
        <f>IF($I34="","",IF(COUNTA(L34:AE34)&gt;3,"超過3項個人項目",IF(COUNTA(L34:AE34)=0,"未選個人項目",IF(AL34="Y",0,IF(COUNTA(AK34)=1,COUNTA(L34:AE34)*($AQ$18+$AQ$19)+$AQ$17,IF(COUNTA(AK34)=0,COUNTA(L34:AE34)*($AQ$18+$AQ$17),"Error"))))))</f>
        <v/>
      </c>
      <c r="AR34" s="164">
        <f>IF(COUNTA(AF34:AG34)&gt;1,"只可選1項接力",IF(AS34="",0,$AR$18))</f>
        <v>0</v>
      </c>
      <c r="AS34" s="6" t="str">
        <f>UPPER(IF($AH34="","",IF(COUNTIF($AS$21:$AS33,$AH34)&lt;1,$AH34,"")))</f>
        <v/>
      </c>
      <c r="AT34" s="167" t="str">
        <f>IF($AH34="","",IF(COUNTIF($AH$22:$AH$122,$AH34)&lt;4,"每隊最少4人",IF(COUNTIF($AH$22:$AH$122,$AH34)&gt;6,"每隊最多6人",COUNTIF($AH$22:$AH$122,$AH34))))</f>
        <v/>
      </c>
      <c r="AU34" s="164" t="str">
        <f>IF($E34="","",IF($AJ34="",$AQ34+$AR34+#REF!,$AQ34+$AR34+#REF!+$AJ$21))</f>
        <v/>
      </c>
      <c r="AV34" s="312"/>
      <c r="AW34" s="167"/>
    </row>
    <row r="35" spans="1:49" s="162" customFormat="1" ht="13" customHeight="1">
      <c r="A35" s="167" t="str">
        <f t="shared" si="1"/>
        <v/>
      </c>
      <c r="B35" s="286" t="str">
        <f t="shared" si="2"/>
        <v/>
      </c>
      <c r="C35" s="287"/>
      <c r="D35" s="167">
        <v>14</v>
      </c>
      <c r="E35" s="167" t="str">
        <f>IF(COUNTA($R35:$W35)&gt;0,$H35&amp;"O",IF(COUNTA($Z35:$AB35)&gt;0,$H35&amp;"O",IF($AI35&lt;&gt;"",$H35&amp;"O",$A35)))</f>
        <v/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29"/>
      <c r="AI35" s="36"/>
      <c r="AJ35" s="15"/>
      <c r="AK35" s="29"/>
      <c r="AL35" s="4"/>
      <c r="AM35" s="4"/>
      <c r="AN35" s="4"/>
      <c r="AO35" s="4"/>
      <c r="AP35" s="4"/>
      <c r="AQ35" s="164" t="str">
        <f>IF($I35="","",IF(COUNTA(L35:AE35)&gt;3,"超過3項個人項目",IF(COUNTA(L35:AE35)=0,"未選個人項目",IF(AL35="Y",0,IF(COUNTA(AK35)=1,COUNTA(L35:AE35)*($AQ$18+$AQ$19)+$AQ$17,IF(COUNTA(AK35)=0,COUNTA(L35:AE35)*($AQ$18+$AQ$17),"Error"))))))</f>
        <v/>
      </c>
      <c r="AR35" s="164">
        <f>IF(COUNTA(AF35:AG35)&gt;1,"只可選1項接力",IF(AS35="",0,$AR$18))</f>
        <v>0</v>
      </c>
      <c r="AS35" s="6" t="str">
        <f>UPPER(IF($AH35="","",IF(COUNTIF($AS$21:$AS34,$AH35)&lt;1,$AH35,"")))</f>
        <v/>
      </c>
      <c r="AT35" s="167" t="str">
        <f>IF($AH35="","",IF(COUNTIF($AH$22:$AH$122,$AH35)&lt;4,"每隊最少4人",IF(COUNTIF($AH$22:$AH$122,$AH35)&gt;6,"每隊最多6人",COUNTIF($AH$22:$AH$122,$AH35))))</f>
        <v/>
      </c>
      <c r="AU35" s="164" t="str">
        <f>IF($E35="","",IF($AJ35="",$AQ35+$AR35+#REF!,$AQ35+$AR35+#REF!+$AJ$21))</f>
        <v/>
      </c>
      <c r="AV35" s="312"/>
      <c r="AW35" s="167"/>
    </row>
    <row r="36" spans="1:49" s="162" customFormat="1" ht="13" customHeight="1">
      <c r="A36" s="167" t="str">
        <f t="shared" si="1"/>
        <v/>
      </c>
      <c r="B36" s="286" t="str">
        <f t="shared" si="2"/>
        <v/>
      </c>
      <c r="C36" s="287"/>
      <c r="D36" s="167">
        <v>15</v>
      </c>
      <c r="E36" s="167" t="str">
        <f>IF(COUNTA($R36:$W36)&gt;0,$H36&amp;"O",IF(COUNTA($Z36:$AB36)&gt;0,$H36&amp;"O",IF($AI36&lt;&gt;"",$H36&amp;"O",$A36)))</f>
        <v/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29"/>
      <c r="AI36" s="36"/>
      <c r="AJ36" s="15"/>
      <c r="AK36" s="29"/>
      <c r="AL36" s="4"/>
      <c r="AM36" s="4"/>
      <c r="AN36" s="4"/>
      <c r="AO36" s="4"/>
      <c r="AP36" s="4"/>
      <c r="AQ36" s="164" t="str">
        <f>IF($I36="","",IF(COUNTA(L36:AE36)&gt;3,"超過3項個人項目",IF(COUNTA(L36:AE36)=0,"未選個人項目",IF(AL36="Y",0,IF(COUNTA(AK36)=1,COUNTA(L36:AE36)*($AQ$18+$AQ$19)+$AQ$17,IF(COUNTA(AK36)=0,COUNTA(L36:AE36)*($AQ$18+$AQ$17),"Error"))))))</f>
        <v/>
      </c>
      <c r="AR36" s="164">
        <f>IF(COUNTA(AF36:AG36)&gt;1,"只可選1項接力",IF(AS36="",0,$AR$18))</f>
        <v>0</v>
      </c>
      <c r="AS36" s="6" t="str">
        <f>UPPER(IF($AH36="","",IF(COUNTIF($AS$21:$AS35,$AH36)&lt;1,$AH36,"")))</f>
        <v/>
      </c>
      <c r="AT36" s="167" t="str">
        <f>IF($AH36="","",IF(COUNTIF($AH$22:$AH$122,$AH36)&lt;4,"每隊最少4人",IF(COUNTIF($AH$22:$AH$122,$AH36)&gt;6,"每隊最多6人",COUNTIF($AH$22:$AH$122,$AH36))))</f>
        <v/>
      </c>
      <c r="AU36" s="164" t="str">
        <f>IF($E36="","",IF($AJ36="",$AQ36+$AR36+#REF!,$AQ36+$AR36+#REF!+$AJ$21))</f>
        <v/>
      </c>
      <c r="AV36" s="312"/>
      <c r="AW36" s="167"/>
    </row>
    <row r="37" spans="1:49" s="162" customFormat="1" ht="13" customHeight="1">
      <c r="A37" s="167" t="str">
        <f t="shared" si="1"/>
        <v/>
      </c>
      <c r="B37" s="286" t="str">
        <f t="shared" si="2"/>
        <v/>
      </c>
      <c r="C37" s="287"/>
      <c r="D37" s="167">
        <v>16</v>
      </c>
      <c r="E37" s="167" t="str">
        <f>IF(COUNTA($R37:$W37)&gt;0,$H37&amp;"O",IF(COUNTA($Z37:$AB37)&gt;0,$H37&amp;"O",IF($AI37&lt;&gt;"",$H37&amp;"O",$A37)))</f>
        <v/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29"/>
      <c r="AI37" s="36"/>
      <c r="AJ37" s="15"/>
      <c r="AK37" s="29"/>
      <c r="AL37" s="4"/>
      <c r="AM37" s="4"/>
      <c r="AN37" s="4"/>
      <c r="AO37" s="4"/>
      <c r="AP37" s="4"/>
      <c r="AQ37" s="164" t="str">
        <f>IF($I37="","",IF(COUNTA(L37:AE37)&gt;3,"超過3項個人項目",IF(COUNTA(L37:AE37)=0,"未選個人項目",IF(AL37="Y",0,IF(COUNTA(AK37)=1,COUNTA(L37:AE37)*($AQ$18+$AQ$19)+$AQ$17,IF(COUNTA(AK37)=0,COUNTA(L37:AE37)*($AQ$18+$AQ$17),"Error"))))))</f>
        <v/>
      </c>
      <c r="AR37" s="164">
        <f>IF(COUNTA(AF37:AG37)&gt;1,"只可選1項接力",IF(AS37="",0,$AR$18))</f>
        <v>0</v>
      </c>
      <c r="AS37" s="6" t="str">
        <f>UPPER(IF($AH37="","",IF(COUNTIF($AS$21:$AS36,$AH37)&lt;1,$AH37,"")))</f>
        <v/>
      </c>
      <c r="AT37" s="167" t="str">
        <f>IF($AH37="","",IF(COUNTIF($AH$22:$AH$122,$AH37)&lt;4,"每隊最少4人",IF(COUNTIF($AH$22:$AH$122,$AH37)&gt;6,"每隊最多6人",COUNTIF($AH$22:$AH$122,$AH37))))</f>
        <v/>
      </c>
      <c r="AU37" s="164" t="str">
        <f>IF($E37="","",IF($AJ37="",$AQ37+$AR37+#REF!,$AQ37+$AR37+#REF!+$AJ$21))</f>
        <v/>
      </c>
      <c r="AV37" s="312"/>
      <c r="AW37" s="167"/>
    </row>
    <row r="38" spans="1:49" s="162" customFormat="1" ht="13" customHeight="1">
      <c r="A38" s="167" t="str">
        <f t="shared" si="1"/>
        <v/>
      </c>
      <c r="B38" s="286" t="str">
        <f t="shared" si="2"/>
        <v/>
      </c>
      <c r="C38" s="287"/>
      <c r="D38" s="167">
        <v>17</v>
      </c>
      <c r="E38" s="167" t="str">
        <f>IF(COUNTA($R38:$W38)&gt;0,$H38&amp;"O",IF(COUNTA($Z38:$AB38)&gt;0,$H38&amp;"O",IF($AI38&lt;&gt;"",$H38&amp;"O",$A38)))</f>
        <v/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29"/>
      <c r="AI38" s="36"/>
      <c r="AJ38" s="15"/>
      <c r="AK38" s="29"/>
      <c r="AL38" s="4"/>
      <c r="AM38" s="4"/>
      <c r="AN38" s="4"/>
      <c r="AO38" s="4"/>
      <c r="AP38" s="4"/>
      <c r="AQ38" s="164" t="str">
        <f>IF($I38="","",IF(COUNTA(L38:AE38)&gt;3,"超過3項個人項目",IF(COUNTA(L38:AE38)=0,"未選個人項目",IF(AL38="Y",0,IF(COUNTA(AK38)=1,COUNTA(L38:AE38)*($AQ$18+$AQ$19)+$AQ$17,IF(COUNTA(AK38)=0,COUNTA(L38:AE38)*($AQ$18+$AQ$17),"Error"))))))</f>
        <v/>
      </c>
      <c r="AR38" s="164">
        <f>IF(COUNTA(AF38:AG38)&gt;1,"只可選1項接力",IF(AS38="",0,$AR$18))</f>
        <v>0</v>
      </c>
      <c r="AS38" s="6" t="str">
        <f>UPPER(IF($AH38="","",IF(COUNTIF($AS$21:$AS37,$AH38)&lt;1,$AH38,"")))</f>
        <v/>
      </c>
      <c r="AT38" s="167" t="str">
        <f>IF($AH38="","",IF(COUNTIF($AH$22:$AH$122,$AH38)&lt;4,"每隊最少4人",IF(COUNTIF($AH$22:$AH$122,$AH38)&gt;6,"每隊最多6人",COUNTIF($AH$22:$AH$122,$AH38))))</f>
        <v/>
      </c>
      <c r="AU38" s="164" t="str">
        <f>IF($E38="","",IF($AJ38="",$AQ38+$AR38+#REF!,$AQ38+$AR38+#REF!+$AJ$21))</f>
        <v/>
      </c>
      <c r="AV38" s="312"/>
      <c r="AW38" s="167"/>
    </row>
    <row r="39" spans="1:49" s="162" customFormat="1" ht="13" customHeight="1">
      <c r="A39" s="167" t="str">
        <f t="shared" si="1"/>
        <v/>
      </c>
      <c r="B39" s="286" t="str">
        <f t="shared" si="2"/>
        <v/>
      </c>
      <c r="C39" s="287"/>
      <c r="D39" s="167">
        <v>18</v>
      </c>
      <c r="E39" s="167" t="str">
        <f>IF(COUNTA($R39:$W39)&gt;0,$H39&amp;"O",IF(COUNTA($Z39:$AB39)&gt;0,$H39&amp;"O",IF($AI39&lt;&gt;"",$H39&amp;"O",$A39)))</f>
        <v/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29"/>
      <c r="AI39" s="36"/>
      <c r="AJ39" s="15"/>
      <c r="AK39" s="29"/>
      <c r="AL39" s="4"/>
      <c r="AM39" s="4"/>
      <c r="AN39" s="4"/>
      <c r="AO39" s="4"/>
      <c r="AP39" s="4"/>
      <c r="AQ39" s="164" t="str">
        <f>IF($I39="","",IF(COUNTA(L39:AE39)&gt;3,"超過3項個人項目",IF(COUNTA(L39:AE39)=0,"未選個人項目",IF(AL39="Y",0,IF(COUNTA(AK39)=1,COUNTA(L39:AE39)*($AQ$18+$AQ$19)+$AQ$17,IF(COUNTA(AK39)=0,COUNTA(L39:AE39)*($AQ$18+$AQ$17),"Error"))))))</f>
        <v/>
      </c>
      <c r="AR39" s="164">
        <f>IF(COUNTA(AF39:AG39)&gt;1,"只可選1項接力",IF(AS39="",0,$AR$18))</f>
        <v>0</v>
      </c>
      <c r="AS39" s="6" t="str">
        <f>UPPER(IF($AH39="","",IF(COUNTIF($AS$21:$AS38,$AH39)&lt;1,$AH39,"")))</f>
        <v/>
      </c>
      <c r="AT39" s="167" t="str">
        <f>IF($AH39="","",IF(COUNTIF($AH$22:$AH$122,$AH39)&lt;4,"每隊最少4人",IF(COUNTIF($AH$22:$AH$122,$AH39)&gt;6,"每隊最多6人",COUNTIF($AH$22:$AH$122,$AH39))))</f>
        <v/>
      </c>
      <c r="AU39" s="164" t="str">
        <f>IF($E39="","",IF($AJ39="",$AQ39+$AR39+#REF!,$AQ39+$AR39+#REF!+$AJ$21))</f>
        <v/>
      </c>
      <c r="AV39" s="312"/>
      <c r="AW39" s="167"/>
    </row>
    <row r="40" spans="1:49" s="162" customFormat="1" ht="13" customHeight="1">
      <c r="A40" s="167" t="str">
        <f t="shared" si="1"/>
        <v/>
      </c>
      <c r="B40" s="286" t="str">
        <f t="shared" si="2"/>
        <v/>
      </c>
      <c r="C40" s="287"/>
      <c r="D40" s="167">
        <v>19</v>
      </c>
      <c r="E40" s="167" t="str">
        <f>IF(COUNTA($R40:$W40)&gt;0,$H40&amp;"O",IF(COUNTA($Z40:$AB40)&gt;0,$H40&amp;"O",IF($AI40&lt;&gt;"",$H40&amp;"O",$A40)))</f>
        <v/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29"/>
      <c r="AI40" s="36"/>
      <c r="AJ40" s="15"/>
      <c r="AK40" s="29"/>
      <c r="AL40" s="4"/>
      <c r="AM40" s="4"/>
      <c r="AN40" s="4"/>
      <c r="AO40" s="4"/>
      <c r="AP40" s="4"/>
      <c r="AQ40" s="164" t="str">
        <f>IF($I40="","",IF(COUNTA(L40:AE40)&gt;3,"超過3項個人項目",IF(COUNTA(L40:AE40)=0,"未選個人項目",IF(AL40="Y",0,IF(COUNTA(AK40)=1,COUNTA(L40:AE40)*($AQ$18+$AQ$19)+$AQ$17,IF(COUNTA(AK40)=0,COUNTA(L40:AE40)*($AQ$18+$AQ$17),"Error"))))))</f>
        <v/>
      </c>
      <c r="AR40" s="164">
        <f>IF(COUNTA(AF40:AG40)&gt;1,"只可選1項接力",IF(AS40="",0,$AR$18))</f>
        <v>0</v>
      </c>
      <c r="AS40" s="6" t="str">
        <f>UPPER(IF($AH40="","",IF(COUNTIF($AS$21:$AS39,$AH40)&lt;1,$AH40,"")))</f>
        <v/>
      </c>
      <c r="AT40" s="167" t="str">
        <f>IF($AH40="","",IF(COUNTIF($AH$22:$AH$122,$AH40)&lt;4,"每隊最少4人",IF(COUNTIF($AH$22:$AH$122,$AH40)&gt;6,"每隊最多6人",COUNTIF($AH$22:$AH$122,$AH40))))</f>
        <v/>
      </c>
      <c r="AU40" s="164" t="str">
        <f>IF($E40="","",IF($AJ40="",$AQ40+$AR40+#REF!,$AQ40+$AR40+#REF!+$AJ$21))</f>
        <v/>
      </c>
      <c r="AV40" s="312"/>
      <c r="AW40" s="167"/>
    </row>
    <row r="41" spans="1:49" s="162" customFormat="1" ht="13" customHeight="1">
      <c r="A41" s="167" t="str">
        <f t="shared" si="1"/>
        <v/>
      </c>
      <c r="B41" s="286" t="str">
        <f t="shared" si="2"/>
        <v/>
      </c>
      <c r="C41" s="287"/>
      <c r="D41" s="167">
        <v>20</v>
      </c>
      <c r="E41" s="167" t="str">
        <f>IF(COUNTA($R41:$W41)&gt;0,$H41&amp;"O",IF(COUNTA($Z41:$AB41)&gt;0,$H41&amp;"O",IF($AI41&lt;&gt;"",$H41&amp;"O",$A41)))</f>
        <v/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29"/>
      <c r="AI41" s="36"/>
      <c r="AJ41" s="15"/>
      <c r="AK41" s="29"/>
      <c r="AL41" s="4"/>
      <c r="AM41" s="4"/>
      <c r="AN41" s="4"/>
      <c r="AO41" s="4"/>
      <c r="AP41" s="4"/>
      <c r="AQ41" s="164" t="str">
        <f>IF($I41="","",IF(COUNTA(L41:AE41)&gt;3,"超過3項個人項目",IF(COUNTA(L41:AE41)=0,"未選個人項目",IF(AL41="Y",0,IF(COUNTA(AK41)=1,COUNTA(L41:AE41)*($AQ$18+$AQ$19)+$AQ$17,IF(COUNTA(AK41)=0,COUNTA(L41:AE41)*($AQ$18+$AQ$17),"Error"))))))</f>
        <v/>
      </c>
      <c r="AR41" s="164">
        <f>IF(COUNTA(AF41:AG41)&gt;1,"只可選1項接力",IF(AS41="",0,$AR$18))</f>
        <v>0</v>
      </c>
      <c r="AS41" s="6" t="str">
        <f>UPPER(IF($AH41="","",IF(COUNTIF($AS$21:$AS40,$AH41)&lt;1,$AH41,"")))</f>
        <v/>
      </c>
      <c r="AT41" s="167" t="str">
        <f>IF($AH41="","",IF(COUNTIF($AH$22:$AH$122,$AH41)&lt;4,"每隊最少4人",IF(COUNTIF($AH$22:$AH$122,$AH41)&gt;6,"每隊最多6人",COUNTIF($AH$22:$AH$122,$AH41))))</f>
        <v/>
      </c>
      <c r="AU41" s="164" t="str">
        <f>IF($E41="","",IF($AJ41="",$AQ41+$AR41+#REF!,$AQ41+$AR41+#REF!+$AJ$21))</f>
        <v/>
      </c>
      <c r="AV41" s="312"/>
      <c r="AW41" s="167"/>
    </row>
    <row r="42" spans="1:49" s="162" customFormat="1" ht="13" customHeight="1">
      <c r="A42" s="167" t="str">
        <f t="shared" si="1"/>
        <v/>
      </c>
      <c r="B42" s="286" t="str">
        <f t="shared" si="2"/>
        <v/>
      </c>
      <c r="C42" s="287"/>
      <c r="D42" s="167">
        <v>21</v>
      </c>
      <c r="E42" s="167" t="str">
        <f>IF(COUNTA($R42:$W42)&gt;0,$H42&amp;"O",IF(COUNTA($Z42:$AB42)&gt;0,$H42&amp;"O",IF($AI42&lt;&gt;"",$H42&amp;"O",$A42)))</f>
        <v/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29"/>
      <c r="AI42" s="36"/>
      <c r="AJ42" s="15"/>
      <c r="AK42" s="29"/>
      <c r="AL42" s="4"/>
      <c r="AM42" s="4"/>
      <c r="AN42" s="4"/>
      <c r="AO42" s="4"/>
      <c r="AP42" s="4"/>
      <c r="AQ42" s="164" t="str">
        <f>IF($I42="","",IF(COUNTA(L42:AE42)&gt;3,"超過3項個人項目",IF(COUNTA(L42:AE42)=0,"未選個人項目",IF(AL42="Y",0,IF(COUNTA(AK42)=1,COUNTA(L42:AE42)*($AQ$18+$AQ$19)+$AQ$17,IF(COUNTA(AK42)=0,COUNTA(L42:AE42)*($AQ$18+$AQ$17),"Error"))))))</f>
        <v/>
      </c>
      <c r="AR42" s="164">
        <f>IF(COUNTA(AF42:AG42)&gt;1,"只可選1項接力",IF(AS42="",0,$AR$18))</f>
        <v>0</v>
      </c>
      <c r="AS42" s="6" t="str">
        <f>UPPER(IF($AH42="","",IF(COUNTIF($AS$21:$AS41,$AH42)&lt;1,$AH42,"")))</f>
        <v/>
      </c>
      <c r="AT42" s="167" t="str">
        <f>IF($AH42="","",IF(COUNTIF($AH$22:$AH$122,$AH42)&lt;4,"每隊最少4人",IF(COUNTIF($AH$22:$AH$122,$AH42)&gt;6,"每隊最多6人",COUNTIF($AH$22:$AH$122,$AH42))))</f>
        <v/>
      </c>
      <c r="AU42" s="164" t="str">
        <f>IF($E42="","",IF($AJ42="",$AQ42+$AR42+#REF!,$AQ42+$AR42+#REF!+$AJ$21))</f>
        <v/>
      </c>
      <c r="AV42" s="312"/>
      <c r="AW42" s="167"/>
    </row>
    <row r="43" spans="1:49" s="162" customFormat="1" ht="13" customHeight="1">
      <c r="A43" s="167" t="str">
        <f t="shared" si="1"/>
        <v/>
      </c>
      <c r="B43" s="286" t="str">
        <f t="shared" si="2"/>
        <v/>
      </c>
      <c r="C43" s="287"/>
      <c r="D43" s="167">
        <v>22</v>
      </c>
      <c r="E43" s="167" t="str">
        <f>IF(COUNTA($R43:$W43)&gt;0,$H43&amp;"O",IF(COUNTA($Z43:$AB43)&gt;0,$H43&amp;"O",IF($AI43&lt;&gt;"",$H43&amp;"O",$A43)))</f>
        <v/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29"/>
      <c r="AI43" s="36"/>
      <c r="AJ43" s="15"/>
      <c r="AK43" s="29"/>
      <c r="AL43" s="4"/>
      <c r="AM43" s="4"/>
      <c r="AN43" s="4"/>
      <c r="AO43" s="4"/>
      <c r="AP43" s="4"/>
      <c r="AQ43" s="164" t="str">
        <f>IF($I43="","",IF(COUNTA(L43:AE43)&gt;3,"超過3項個人項目",IF(COUNTA(L43:AE43)=0,"未選個人項目",IF(AL43="Y",0,IF(COUNTA(AK43)=1,COUNTA(L43:AE43)*($AQ$18+$AQ$19)+$AQ$17,IF(COUNTA(AK43)=0,COUNTA(L43:AE43)*($AQ$18+$AQ$17),"Error"))))))</f>
        <v/>
      </c>
      <c r="AR43" s="164">
        <f>IF(COUNTA(AF43:AG43)&gt;1,"只可選1項接力",IF(AS43="",0,$AR$18))</f>
        <v>0</v>
      </c>
      <c r="AS43" s="6" t="str">
        <f>UPPER(IF($AH43="","",IF(COUNTIF($AS$21:$AS42,$AH43)&lt;1,$AH43,"")))</f>
        <v/>
      </c>
      <c r="AT43" s="167" t="str">
        <f>IF($AH43="","",IF(COUNTIF($AH$22:$AH$122,$AH43)&lt;4,"每隊最少4人",IF(COUNTIF($AH$22:$AH$122,$AH43)&gt;6,"每隊最多6人",COUNTIF($AH$22:$AH$122,$AH43))))</f>
        <v/>
      </c>
      <c r="AU43" s="164" t="str">
        <f>IF($E43="","",IF($AJ43="",$AQ43+$AR43+#REF!,$AQ43+$AR43+#REF!+$AJ$21))</f>
        <v/>
      </c>
      <c r="AV43" s="312"/>
      <c r="AW43" s="167"/>
    </row>
    <row r="44" spans="1:49" s="162" customFormat="1" ht="13" customHeight="1">
      <c r="A44" s="167" t="str">
        <f t="shared" si="1"/>
        <v/>
      </c>
      <c r="B44" s="286" t="str">
        <f t="shared" si="2"/>
        <v/>
      </c>
      <c r="C44" s="287"/>
      <c r="D44" s="167">
        <v>23</v>
      </c>
      <c r="E44" s="167" t="str">
        <f>IF(COUNTA($R44:$W44)&gt;0,$H44&amp;"O",IF(COUNTA($Z44:$AB44)&gt;0,$H44&amp;"O",IF($AI44&lt;&gt;"",$H44&amp;"O",$A44)))</f>
        <v/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29"/>
      <c r="AI44" s="36"/>
      <c r="AJ44" s="15"/>
      <c r="AK44" s="29"/>
      <c r="AL44" s="4"/>
      <c r="AM44" s="4"/>
      <c r="AN44" s="4"/>
      <c r="AO44" s="4"/>
      <c r="AP44" s="4"/>
      <c r="AQ44" s="164" t="str">
        <f>IF($I44="","",IF(COUNTA(L44:AE44)&gt;3,"超過3項個人項目",IF(COUNTA(L44:AE44)=0,"未選個人項目",IF(AL44="Y",0,IF(COUNTA(AK44)=1,COUNTA(L44:AE44)*($AQ$18+$AQ$19)+$AQ$17,IF(COUNTA(AK44)=0,COUNTA(L44:AE44)*($AQ$18+$AQ$17),"Error"))))))</f>
        <v/>
      </c>
      <c r="AR44" s="164">
        <f>IF(COUNTA(AF44:AG44)&gt;1,"只可選1項接力",IF(AS44="",0,$AR$18))</f>
        <v>0</v>
      </c>
      <c r="AS44" s="6" t="str">
        <f>UPPER(IF($AH44="","",IF(COUNTIF($AS$21:$AS43,$AH44)&lt;1,$AH44,"")))</f>
        <v/>
      </c>
      <c r="AT44" s="167" t="str">
        <f>IF($AH44="","",IF(COUNTIF($AH$22:$AH$122,$AH44)&lt;4,"每隊最少4人",IF(COUNTIF($AH$22:$AH$122,$AH44)&gt;6,"每隊最多6人",COUNTIF($AH$22:$AH$122,$AH44))))</f>
        <v/>
      </c>
      <c r="AU44" s="164" t="str">
        <f>IF($E44="","",IF($AJ44="",$AQ44+$AR44+#REF!,$AQ44+$AR44+#REF!+$AJ$21))</f>
        <v/>
      </c>
      <c r="AV44" s="312"/>
      <c r="AW44" s="167"/>
    </row>
    <row r="45" spans="1:49" s="162" customFormat="1" ht="13" customHeight="1">
      <c r="A45" s="167" t="str">
        <f t="shared" si="1"/>
        <v/>
      </c>
      <c r="B45" s="286" t="str">
        <f t="shared" si="2"/>
        <v/>
      </c>
      <c r="C45" s="287"/>
      <c r="D45" s="167">
        <v>24</v>
      </c>
      <c r="E45" s="167" t="str">
        <f>IF(COUNTA($R45:$W45)&gt;0,$H45&amp;"O",IF(COUNTA($Z45:$AB45)&gt;0,$H45&amp;"O",IF($AI45&lt;&gt;"",$H45&amp;"O",$A45)))</f>
        <v/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29"/>
      <c r="AI45" s="36"/>
      <c r="AJ45" s="15"/>
      <c r="AK45" s="29"/>
      <c r="AL45" s="4"/>
      <c r="AM45" s="4"/>
      <c r="AN45" s="4"/>
      <c r="AO45" s="4"/>
      <c r="AP45" s="4"/>
      <c r="AQ45" s="164" t="str">
        <f>IF($I45="","",IF(COUNTA(L45:AE45)&gt;3,"超過3項個人項目",IF(COUNTA(L45:AE45)=0,"未選個人項目",IF(AL45="Y",0,IF(COUNTA(AK45)=1,COUNTA(L45:AE45)*($AQ$18+$AQ$19)+$AQ$17,IF(COUNTA(AK45)=0,COUNTA(L45:AE45)*($AQ$18+$AQ$17),"Error"))))))</f>
        <v/>
      </c>
      <c r="AR45" s="164">
        <f>IF(COUNTA(AF45:AG45)&gt;1,"只可選1項接力",IF(AS45="",0,$AR$18))</f>
        <v>0</v>
      </c>
      <c r="AS45" s="6" t="str">
        <f>UPPER(IF($AH45="","",IF(COUNTIF($AS$21:$AS44,$AH45)&lt;1,$AH45,"")))</f>
        <v/>
      </c>
      <c r="AT45" s="167" t="str">
        <f>IF($AH45="","",IF(COUNTIF($AH$22:$AH$122,$AH45)&lt;4,"每隊最少4人",IF(COUNTIF($AH$22:$AH$122,$AH45)&gt;6,"每隊最多6人",COUNTIF($AH$22:$AH$122,$AH45))))</f>
        <v/>
      </c>
      <c r="AU45" s="164" t="str">
        <f>IF($E45="","",IF($AJ45="",$AQ45+$AR45+#REF!,$AQ45+$AR45+#REF!+$AJ$21))</f>
        <v/>
      </c>
      <c r="AV45" s="312"/>
      <c r="AW45" s="167"/>
    </row>
    <row r="46" spans="1:49" s="162" customFormat="1" ht="13">
      <c r="A46" s="167" t="str">
        <f t="shared" si="1"/>
        <v/>
      </c>
      <c r="B46" s="286" t="str">
        <f t="shared" si="2"/>
        <v/>
      </c>
      <c r="C46" s="287"/>
      <c r="D46" s="167">
        <v>25</v>
      </c>
      <c r="E46" s="167" t="str">
        <f>IF(COUNTA($R46:$W46)&gt;0,$H46&amp;"O",IF(COUNTA($Z46:$AB46)&gt;0,$H46&amp;"O",IF($AI46&lt;&gt;"",$H46&amp;"O",$A46)))</f>
        <v/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29"/>
      <c r="AI46" s="36"/>
      <c r="AJ46" s="15"/>
      <c r="AK46" s="29"/>
      <c r="AL46" s="4"/>
      <c r="AM46" s="4"/>
      <c r="AN46" s="4"/>
      <c r="AO46" s="4"/>
      <c r="AP46" s="4"/>
      <c r="AQ46" s="164" t="str">
        <f>IF($I46="","",IF(COUNTA(L46:AE46)&gt;3,"超過3項個人項目",IF(COUNTA(L46:AE46)=0,"未選個人項目",IF(AL46="Y",0,IF(COUNTA(AK46)=1,COUNTA(L46:AE46)*($AQ$18+$AQ$19)+$AQ$17,IF(COUNTA(AK46)=0,COUNTA(L46:AE46)*($AQ$18+$AQ$17),"Error"))))))</f>
        <v/>
      </c>
      <c r="AR46" s="164">
        <f>IF(COUNTA(AF46:AG46)&gt;1,"只可選1項接力",IF(AS46="",0,$AR$18))</f>
        <v>0</v>
      </c>
      <c r="AS46" s="6" t="str">
        <f>UPPER(IF($AH46="","",IF(COUNTIF($AS$21:$AS45,$AH46)&lt;1,$AH46,"")))</f>
        <v/>
      </c>
      <c r="AT46" s="167" t="str">
        <f>IF($AH46="","",IF(COUNTIF($AH$22:$AH$122,$AH46)&lt;4,"每隊最少4人",IF(COUNTIF($AH$22:$AH$122,$AH46)&gt;6,"每隊最多6人",COUNTIF($AH$22:$AH$122,$AH46))))</f>
        <v/>
      </c>
      <c r="AU46" s="164" t="str">
        <f>IF($E46="","",IF($AJ46="",$AQ46+$AR46+#REF!,$AQ46+$AR46+#REF!+$AJ$21))</f>
        <v/>
      </c>
      <c r="AV46" s="312"/>
      <c r="AW46" s="167"/>
    </row>
    <row r="47" spans="1:49" s="162" customFormat="1" ht="13">
      <c r="A47" s="167" t="str">
        <f t="shared" si="1"/>
        <v/>
      </c>
      <c r="B47" s="286" t="str">
        <f t="shared" si="2"/>
        <v/>
      </c>
      <c r="C47" s="287"/>
      <c r="D47" s="167">
        <v>26</v>
      </c>
      <c r="E47" s="167" t="str">
        <f>IF(COUNTA($R47:$W47)&gt;0,$H47&amp;"O",IF(COUNTA($Z47:$AB47)&gt;0,$H47&amp;"O",IF($AI47&lt;&gt;"",$H47&amp;"O",$A47)))</f>
        <v/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29"/>
      <c r="AI47" s="36"/>
      <c r="AJ47" s="15"/>
      <c r="AK47" s="29"/>
      <c r="AL47" s="4"/>
      <c r="AM47" s="4"/>
      <c r="AN47" s="4"/>
      <c r="AO47" s="4"/>
      <c r="AP47" s="4"/>
      <c r="AQ47" s="164" t="str">
        <f>IF($I47="","",IF(COUNTA(L47:AE47)&gt;3,"超過3項個人項目",IF(COUNTA(L47:AE47)=0,"未選個人項目",IF(AL47="Y",0,IF(COUNTA(AK47)=1,COUNTA(L47:AE47)*($AQ$18+$AQ$19)+$AQ$17,IF(COUNTA(AK47)=0,COUNTA(L47:AE47)*($AQ$18+$AQ$17),"Error"))))))</f>
        <v/>
      </c>
      <c r="AR47" s="164">
        <f>IF(COUNTA(AF47:AG47)&gt;1,"只可選1項接力",IF(AS47="",0,$AR$18))</f>
        <v>0</v>
      </c>
      <c r="AS47" s="6" t="str">
        <f>UPPER(IF($AH47="","",IF(COUNTIF($AS$21:$AS46,$AH47)&lt;1,$AH47,"")))</f>
        <v/>
      </c>
      <c r="AT47" s="167" t="str">
        <f>IF($AH47="","",IF(COUNTIF($AH$22:$AH$122,$AH47)&lt;4,"每隊最少4人",IF(COUNTIF($AH$22:$AH$122,$AH47)&gt;6,"每隊最多6人",COUNTIF($AH$22:$AH$122,$AH47))))</f>
        <v/>
      </c>
      <c r="AU47" s="164" t="str">
        <f>IF($E47="","",IF($AJ47="",$AQ47+$AR47+#REF!,$AQ47+$AR47+#REF!+$AJ$21))</f>
        <v/>
      </c>
      <c r="AV47" s="312"/>
      <c r="AW47" s="167"/>
    </row>
    <row r="48" spans="1:49" s="162" customFormat="1" ht="13" customHeight="1">
      <c r="A48" s="167" t="str">
        <f t="shared" si="1"/>
        <v/>
      </c>
      <c r="B48" s="286" t="str">
        <f t="shared" si="2"/>
        <v/>
      </c>
      <c r="C48" s="287"/>
      <c r="D48" s="167">
        <v>27</v>
      </c>
      <c r="E48" s="167" t="str">
        <f>IF(COUNTA($R48:$W48)&gt;0,$H48&amp;"O",IF(COUNTA($Z48:$AB48)&gt;0,$H48&amp;"O",IF($AI48&lt;&gt;"",$H48&amp;"O",$A48)))</f>
        <v/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29"/>
      <c r="AI48" s="36"/>
      <c r="AJ48" s="15"/>
      <c r="AK48" s="29"/>
      <c r="AL48" s="4"/>
      <c r="AM48" s="4"/>
      <c r="AN48" s="4"/>
      <c r="AO48" s="4"/>
      <c r="AP48" s="4"/>
      <c r="AQ48" s="164" t="str">
        <f>IF($I48="","",IF(COUNTA(L48:AE48)&gt;3,"超過3項個人項目",IF(COUNTA(L48:AE48)=0,"未選個人項目",IF(AL48="Y",0,IF(COUNTA(AK48)=1,COUNTA(L48:AE48)*($AQ$18+$AQ$19)+$AQ$17,IF(COUNTA(AK48)=0,COUNTA(L48:AE48)*($AQ$18+$AQ$17),"Error"))))))</f>
        <v/>
      </c>
      <c r="AR48" s="164">
        <f>IF(COUNTA(AF48:AG48)&gt;1,"只可選1項接力",IF(AS48="",0,$AR$18))</f>
        <v>0</v>
      </c>
      <c r="AS48" s="6" t="str">
        <f>UPPER(IF($AH48="","",IF(COUNTIF($AS$21:$AS47,$AH48)&lt;1,$AH48,"")))</f>
        <v/>
      </c>
      <c r="AT48" s="167" t="str">
        <f>IF($AH48="","",IF(COUNTIF($AH$22:$AH$122,$AH48)&lt;4,"每隊最少4人",IF(COUNTIF($AH$22:$AH$122,$AH48)&gt;6,"每隊最多6人",COUNTIF($AH$22:$AH$122,$AH48))))</f>
        <v/>
      </c>
      <c r="AU48" s="164" t="str">
        <f>IF($E48="","",IF($AJ48="",$AQ48+$AR48+#REF!,$AQ48+$AR48+#REF!+$AJ$21))</f>
        <v/>
      </c>
      <c r="AV48" s="312"/>
      <c r="AW48" s="167"/>
    </row>
    <row r="49" spans="1:49" s="162" customFormat="1" ht="13" customHeight="1">
      <c r="A49" s="167" t="str">
        <f t="shared" si="1"/>
        <v/>
      </c>
      <c r="B49" s="286" t="str">
        <f t="shared" si="2"/>
        <v/>
      </c>
      <c r="C49" s="287"/>
      <c r="D49" s="167">
        <v>28</v>
      </c>
      <c r="E49" s="167" t="str">
        <f>IF(COUNTA($R49:$W49)&gt;0,$H49&amp;"O",IF(COUNTA($Z49:$AB49)&gt;0,$H49&amp;"O",IF($AI49&lt;&gt;"",$H49&amp;"O",$A49)))</f>
        <v/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29"/>
      <c r="AI49" s="36"/>
      <c r="AJ49" s="15"/>
      <c r="AK49" s="29"/>
      <c r="AL49" s="4"/>
      <c r="AM49" s="4"/>
      <c r="AN49" s="4"/>
      <c r="AO49" s="4"/>
      <c r="AP49" s="4"/>
      <c r="AQ49" s="164" t="str">
        <f>IF($I49="","",IF(COUNTA(L49:AE49)&gt;3,"超過3項個人項目",IF(COUNTA(L49:AE49)=0,"未選個人項目",IF(AL49="Y",0,IF(COUNTA(AK49)=1,COUNTA(L49:AE49)*($AQ$18+$AQ$19)+$AQ$17,IF(COUNTA(AK49)=0,COUNTA(L49:AE49)*($AQ$18+$AQ$17),"Error"))))))</f>
        <v/>
      </c>
      <c r="AR49" s="164">
        <f>IF(COUNTA(AF49:AG49)&gt;1,"只可選1項接力",IF(AS49="",0,$AR$18))</f>
        <v>0</v>
      </c>
      <c r="AS49" s="6" t="str">
        <f>UPPER(IF($AH49="","",IF(COUNTIF($AS$21:$AS48,$AH49)&lt;1,$AH49,"")))</f>
        <v/>
      </c>
      <c r="AT49" s="167" t="str">
        <f>IF($AH49="","",IF(COUNTIF($AH$22:$AH$122,$AH49)&lt;4,"每隊最少4人",IF(COUNTIF($AH$22:$AH$122,$AH49)&gt;6,"每隊最多6人",COUNTIF($AH$22:$AH$122,$AH49))))</f>
        <v/>
      </c>
      <c r="AU49" s="164" t="str">
        <f>IF($E49="","",IF($AJ49="",$AQ49+$AR49+#REF!,$AQ49+$AR49+#REF!+$AJ$21))</f>
        <v/>
      </c>
      <c r="AV49" s="312"/>
      <c r="AW49" s="167"/>
    </row>
    <row r="50" spans="1:49" s="162" customFormat="1" ht="13" customHeight="1">
      <c r="A50" s="167" t="str">
        <f t="shared" si="1"/>
        <v/>
      </c>
      <c r="B50" s="286" t="str">
        <f t="shared" si="2"/>
        <v/>
      </c>
      <c r="C50" s="287"/>
      <c r="D50" s="167">
        <v>29</v>
      </c>
      <c r="E50" s="167" t="str">
        <f>IF(COUNTA($R50:$W50)&gt;0,$H50&amp;"O",IF(COUNTA($Z50:$AB50)&gt;0,$H50&amp;"O",IF($AI50&lt;&gt;"",$H50&amp;"O",$A50)))</f>
        <v/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29"/>
      <c r="AI50" s="36"/>
      <c r="AJ50" s="15"/>
      <c r="AK50" s="29"/>
      <c r="AL50" s="4"/>
      <c r="AM50" s="4"/>
      <c r="AN50" s="4"/>
      <c r="AO50" s="4"/>
      <c r="AP50" s="4"/>
      <c r="AQ50" s="164" t="str">
        <f>IF($I50="","",IF(COUNTA(L50:AE50)&gt;3,"超過3項個人項目",IF(COUNTA(L50:AE50)=0,"未選個人項目",IF(AL50="Y",0,IF(COUNTA(AK50)=1,COUNTA(L50:AE50)*($AQ$18+$AQ$19)+$AQ$17,IF(COUNTA(AK50)=0,COUNTA(L50:AE50)*($AQ$18+$AQ$17),"Error"))))))</f>
        <v/>
      </c>
      <c r="AR50" s="164">
        <f>IF(COUNTA(AF50:AG50)&gt;1,"只可選1項接力",IF(AS50="",0,$AR$18))</f>
        <v>0</v>
      </c>
      <c r="AS50" s="6" t="str">
        <f>UPPER(IF($AH50="","",IF(COUNTIF($AS$21:$AS49,$AH50)&lt;1,$AH50,"")))</f>
        <v/>
      </c>
      <c r="AT50" s="167" t="str">
        <f>IF($AH50="","",IF(COUNTIF($AH$22:$AH$122,$AH50)&lt;4,"每隊最少4人",IF(COUNTIF($AH$22:$AH$122,$AH50)&gt;6,"每隊最多6人",COUNTIF($AH$22:$AH$122,$AH50))))</f>
        <v/>
      </c>
      <c r="AU50" s="164" t="str">
        <f>IF($E50="","",IF($AJ50="",$AQ50+$AR50+#REF!,$AQ50+$AR50+#REF!+$AJ$21))</f>
        <v/>
      </c>
      <c r="AV50" s="312"/>
      <c r="AW50" s="167"/>
    </row>
    <row r="51" spans="1:49" s="162" customFormat="1" ht="13" customHeight="1">
      <c r="A51" s="167" t="str">
        <f t="shared" si="1"/>
        <v/>
      </c>
      <c r="B51" s="286" t="str">
        <f t="shared" si="2"/>
        <v/>
      </c>
      <c r="C51" s="287"/>
      <c r="D51" s="167">
        <v>30</v>
      </c>
      <c r="E51" s="167" t="str">
        <f>IF(COUNTA($R51:$W51)&gt;0,$H51&amp;"O",IF(COUNTA($Z51:$AB51)&gt;0,$H51&amp;"O",IF($AI51&lt;&gt;"",$H51&amp;"O",$A51)))</f>
        <v/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29"/>
      <c r="AI51" s="36"/>
      <c r="AJ51" s="15"/>
      <c r="AK51" s="29"/>
      <c r="AL51" s="4"/>
      <c r="AM51" s="4"/>
      <c r="AN51" s="4"/>
      <c r="AO51" s="4"/>
      <c r="AP51" s="4"/>
      <c r="AQ51" s="164" t="str">
        <f>IF($I51="","",IF(COUNTA(L51:AE51)&gt;3,"超過3項個人項目",IF(COUNTA(L51:AE51)=0,"未選個人項目",IF(AL51="Y",0,IF(COUNTA(AK51)=1,COUNTA(L51:AE51)*($AQ$18+$AQ$19)+$AQ$17,IF(COUNTA(AK51)=0,COUNTA(L51:AE51)*($AQ$18+$AQ$17),"Error"))))))</f>
        <v/>
      </c>
      <c r="AR51" s="164">
        <f>IF(COUNTA(AF51:AG51)&gt;1,"只可選1項接力",IF(AS51="",0,$AR$18))</f>
        <v>0</v>
      </c>
      <c r="AS51" s="6" t="str">
        <f>UPPER(IF($AH51="","",IF(COUNTIF($AS$21:$AS50,$AH51)&lt;1,$AH51,"")))</f>
        <v/>
      </c>
      <c r="AT51" s="167" t="str">
        <f>IF($AH51="","",IF(COUNTIF($AH$22:$AH$122,$AH51)&lt;4,"每隊最少4人",IF(COUNTIF($AH$22:$AH$122,$AH51)&gt;6,"每隊最多6人",COUNTIF($AH$22:$AH$122,$AH51))))</f>
        <v/>
      </c>
      <c r="AU51" s="164" t="str">
        <f>IF($E51="","",IF($AJ51="",$AQ51+$AR51+#REF!,$AQ51+$AR51+#REF!+$AJ$21))</f>
        <v/>
      </c>
      <c r="AV51" s="312"/>
      <c r="AW51" s="167"/>
    </row>
    <row r="52" spans="1:49" s="162" customFormat="1" ht="13" customHeight="1">
      <c r="A52" s="167" t="str">
        <f t="shared" si="1"/>
        <v/>
      </c>
      <c r="B52" s="286" t="str">
        <f t="shared" si="2"/>
        <v/>
      </c>
      <c r="C52" s="287"/>
      <c r="D52" s="167">
        <v>31</v>
      </c>
      <c r="E52" s="167" t="str">
        <f>IF(COUNTA($R52:$W52)&gt;0,$H52&amp;"O",IF(COUNTA($Z52:$AB52)&gt;0,$H52&amp;"O",IF($AI52&lt;&gt;"",$H52&amp;"O",$A52)))</f>
        <v/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29"/>
      <c r="AI52" s="36"/>
      <c r="AJ52" s="15"/>
      <c r="AK52" s="29"/>
      <c r="AL52" s="4"/>
      <c r="AM52" s="4"/>
      <c r="AN52" s="4"/>
      <c r="AO52" s="4"/>
      <c r="AP52" s="4"/>
      <c r="AQ52" s="164" t="str">
        <f>IF($I52="","",IF(COUNTA(L52:AE52)&gt;3,"超過3項個人項目",IF(COUNTA(L52:AE52)=0,"未選個人項目",IF(AL52="Y",0,IF(COUNTA(AK52)=1,COUNTA(L52:AE52)*($AQ$18+$AQ$19)+$AQ$17,IF(COUNTA(AK52)=0,COUNTA(L52:AE52)*($AQ$18+$AQ$17),"Error"))))))</f>
        <v/>
      </c>
      <c r="AR52" s="164">
        <f>IF(COUNTA(AF52:AG52)&gt;1,"只可選1項接力",IF(AS52="",0,$AR$18))</f>
        <v>0</v>
      </c>
      <c r="AS52" s="6" t="str">
        <f>UPPER(IF($AH52="","",IF(COUNTIF($AS$21:$AS51,$AH52)&lt;1,$AH52,"")))</f>
        <v/>
      </c>
      <c r="AT52" s="167" t="str">
        <f>IF($AH52="","",IF(COUNTIF($AH$22:$AH$122,$AH52)&lt;4,"每隊最少4人",IF(COUNTIF($AH$22:$AH$122,$AH52)&gt;6,"每隊最多6人",COUNTIF($AH$22:$AH$122,$AH52))))</f>
        <v/>
      </c>
      <c r="AU52" s="164" t="str">
        <f>IF($E52="","",IF($AJ52="",$AQ52+$AR52+#REF!,$AQ52+$AR52+#REF!+$AJ$21))</f>
        <v/>
      </c>
      <c r="AV52" s="312"/>
      <c r="AW52" s="167"/>
    </row>
    <row r="53" spans="1:49" s="162" customFormat="1" ht="13" customHeight="1">
      <c r="A53" s="167" t="str">
        <f t="shared" si="1"/>
        <v/>
      </c>
      <c r="B53" s="286" t="str">
        <f t="shared" si="2"/>
        <v/>
      </c>
      <c r="C53" s="287"/>
      <c r="D53" s="167">
        <v>32</v>
      </c>
      <c r="E53" s="167" t="str">
        <f>IF(COUNTA($R53:$W53)&gt;0,$H53&amp;"O",IF(COUNTA($Z53:$AB53)&gt;0,$H53&amp;"O",IF($AI53&lt;&gt;"",$H53&amp;"O",$A53)))</f>
        <v/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29"/>
      <c r="AI53" s="36"/>
      <c r="AJ53" s="15"/>
      <c r="AK53" s="29"/>
      <c r="AL53" s="4"/>
      <c r="AM53" s="4"/>
      <c r="AN53" s="4"/>
      <c r="AO53" s="4"/>
      <c r="AP53" s="4"/>
      <c r="AQ53" s="164" t="str">
        <f>IF($I53="","",IF(COUNTA(L53:AE53)&gt;3,"超過3項個人項目",IF(COUNTA(L53:AE53)=0,"未選個人項目",IF(AL53="Y",0,IF(COUNTA(AK53)=1,COUNTA(L53:AE53)*($AQ$18+$AQ$19)+$AQ$17,IF(COUNTA(AK53)=0,COUNTA(L53:AE53)*($AQ$18+$AQ$17),"Error"))))))</f>
        <v/>
      </c>
      <c r="AR53" s="164">
        <f>IF(COUNTA(AF53:AG53)&gt;1,"只可選1項接力",IF(AS53="",0,$AR$18))</f>
        <v>0</v>
      </c>
      <c r="AS53" s="6" t="str">
        <f>UPPER(IF($AH53="","",IF(COUNTIF($AS$21:$AS52,$AH53)&lt;1,$AH53,"")))</f>
        <v/>
      </c>
      <c r="AT53" s="167" t="str">
        <f>IF($AH53="","",IF(COUNTIF($AH$22:$AH$122,$AH53)&lt;4,"每隊最少4人",IF(COUNTIF($AH$22:$AH$122,$AH53)&gt;6,"每隊最多6人",COUNTIF($AH$22:$AH$122,$AH53))))</f>
        <v/>
      </c>
      <c r="AU53" s="164" t="str">
        <f>IF($E53="","",IF($AJ53="",$AQ53+$AR53+#REF!,$AQ53+$AR53+#REF!+$AJ$21))</f>
        <v/>
      </c>
      <c r="AV53" s="312"/>
      <c r="AW53" s="167"/>
    </row>
    <row r="54" spans="1:49" s="162" customFormat="1" ht="13" customHeight="1">
      <c r="A54" s="167" t="str">
        <f t="shared" si="1"/>
        <v/>
      </c>
      <c r="B54" s="286" t="str">
        <f t="shared" si="2"/>
        <v/>
      </c>
      <c r="C54" s="287"/>
      <c r="D54" s="167">
        <v>33</v>
      </c>
      <c r="E54" s="167" t="str">
        <f>IF(COUNTA($R54:$W54)&gt;0,$H54&amp;"O",IF(COUNTA($Z54:$AB54)&gt;0,$H54&amp;"O",IF($AI54&lt;&gt;"",$H54&amp;"O",$A54)))</f>
        <v/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29"/>
      <c r="AI54" s="36"/>
      <c r="AJ54" s="15"/>
      <c r="AK54" s="29"/>
      <c r="AL54" s="4"/>
      <c r="AM54" s="4"/>
      <c r="AN54" s="4"/>
      <c r="AO54" s="4"/>
      <c r="AP54" s="4"/>
      <c r="AQ54" s="164" t="str">
        <f>IF($I54="","",IF(COUNTA(L54:AE54)&gt;3,"超過3項個人項目",IF(COUNTA(L54:AE54)=0,"未選個人項目",IF(AL54="Y",0,IF(COUNTA(AK54)=1,COUNTA(L54:AE54)*($AQ$18+$AQ$19)+$AQ$17,IF(COUNTA(AK54)=0,COUNTA(L54:AE54)*($AQ$18+$AQ$17),"Error"))))))</f>
        <v/>
      </c>
      <c r="AR54" s="164">
        <f>IF(COUNTA(AF54:AG54)&gt;1,"只可選1項接力",IF(AS54="",0,$AR$18))</f>
        <v>0</v>
      </c>
      <c r="AS54" s="6" t="str">
        <f>UPPER(IF($AH54="","",IF(COUNTIF($AS$21:$AS53,$AH54)&lt;1,$AH54,"")))</f>
        <v/>
      </c>
      <c r="AT54" s="167" t="str">
        <f>IF($AH54="","",IF(COUNTIF($AH$22:$AH$122,$AH54)&lt;4,"每隊最少4人",IF(COUNTIF($AH$22:$AH$122,$AH54)&gt;6,"每隊最多6人",COUNTIF($AH$22:$AH$122,$AH54))))</f>
        <v/>
      </c>
      <c r="AU54" s="164" t="str">
        <f>IF($E54="","",IF($AJ54="",$AQ54+$AR54+#REF!,$AQ54+$AR54+#REF!+$AJ$21))</f>
        <v/>
      </c>
      <c r="AV54" s="312"/>
      <c r="AW54" s="167"/>
    </row>
    <row r="55" spans="1:49" s="162" customFormat="1" ht="13" customHeight="1">
      <c r="A55" s="167" t="str">
        <f t="shared" si="1"/>
        <v/>
      </c>
      <c r="B55" s="286" t="str">
        <f t="shared" si="2"/>
        <v/>
      </c>
      <c r="C55" s="287"/>
      <c r="D55" s="167">
        <v>34</v>
      </c>
      <c r="E55" s="167" t="str">
        <f>IF(COUNTA($R55:$W55)&gt;0,$H55&amp;"O",IF(COUNTA($Z55:$AB55)&gt;0,$H55&amp;"O",IF($AI55&lt;&gt;"",$H55&amp;"O",$A55)))</f>
        <v/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29"/>
      <c r="AI55" s="36"/>
      <c r="AJ55" s="15"/>
      <c r="AK55" s="29"/>
      <c r="AL55" s="4"/>
      <c r="AM55" s="4"/>
      <c r="AN55" s="4"/>
      <c r="AO55" s="4"/>
      <c r="AP55" s="4"/>
      <c r="AQ55" s="164" t="str">
        <f>IF($I55="","",IF(COUNTA(L55:AE55)&gt;3,"超過3項個人項目",IF(COUNTA(L55:AE55)=0,"未選個人項目",IF(AL55="Y",0,IF(COUNTA(AK55)=1,COUNTA(L55:AE55)*($AQ$18+$AQ$19)+$AQ$17,IF(COUNTA(AK55)=0,COUNTA(L55:AE55)*($AQ$18+$AQ$17),"Error"))))))</f>
        <v/>
      </c>
      <c r="AR55" s="164">
        <f>IF(COUNTA(AF55:AG55)&gt;1,"只可選1項接力",IF(AS55="",0,$AR$18))</f>
        <v>0</v>
      </c>
      <c r="AS55" s="6" t="str">
        <f>UPPER(IF($AH55="","",IF(COUNTIF($AS$21:$AS54,$AH55)&lt;1,$AH55,"")))</f>
        <v/>
      </c>
      <c r="AT55" s="167" t="str">
        <f>IF($AH55="","",IF(COUNTIF($AH$22:$AH$122,$AH55)&lt;4,"每隊最少4人",IF(COUNTIF($AH$22:$AH$122,$AH55)&gt;6,"每隊最多6人",COUNTIF($AH$22:$AH$122,$AH55))))</f>
        <v/>
      </c>
      <c r="AU55" s="164" t="str">
        <f>IF($E55="","",IF($AJ55="",$AQ55+$AR55+#REF!,$AQ55+$AR55+#REF!+$AJ$21))</f>
        <v/>
      </c>
      <c r="AV55" s="312"/>
      <c r="AW55" s="167"/>
    </row>
    <row r="56" spans="1:49" s="162" customFormat="1" ht="13" customHeight="1">
      <c r="A56" s="167" t="str">
        <f t="shared" si="1"/>
        <v/>
      </c>
      <c r="B56" s="286" t="str">
        <f t="shared" si="2"/>
        <v/>
      </c>
      <c r="C56" s="287"/>
      <c r="D56" s="167">
        <v>35</v>
      </c>
      <c r="E56" s="167" t="str">
        <f>IF(COUNTA($R56:$W56)&gt;0,$H56&amp;"O",IF(COUNTA($Z56:$AB56)&gt;0,$H56&amp;"O",IF($AI56&lt;&gt;"",$H56&amp;"O",$A56)))</f>
        <v/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29"/>
      <c r="AI56" s="36"/>
      <c r="AJ56" s="15"/>
      <c r="AK56" s="29"/>
      <c r="AL56" s="4"/>
      <c r="AM56" s="4"/>
      <c r="AN56" s="4"/>
      <c r="AO56" s="4"/>
      <c r="AP56" s="4"/>
      <c r="AQ56" s="164" t="str">
        <f>IF($I56="","",IF(COUNTA(L56:AE56)&gt;3,"超過3項個人項目",IF(COUNTA(L56:AE56)=0,"未選個人項目",IF(AL56="Y",0,IF(COUNTA(AK56)=1,COUNTA(L56:AE56)*($AQ$18+$AQ$19)+$AQ$17,IF(COUNTA(AK56)=0,COUNTA(L56:AE56)*($AQ$18+$AQ$17),"Error"))))))</f>
        <v/>
      </c>
      <c r="AR56" s="164">
        <f>IF(COUNTA(AF56:AG56)&gt;1,"只可選1項接力",IF(AS56="",0,$AR$18))</f>
        <v>0</v>
      </c>
      <c r="AS56" s="6" t="str">
        <f>UPPER(IF($AH56="","",IF(COUNTIF($AS$21:$AS55,$AH56)&lt;1,$AH56,"")))</f>
        <v/>
      </c>
      <c r="AT56" s="167" t="str">
        <f>IF($AH56="","",IF(COUNTIF($AH$22:$AH$122,$AH56)&lt;4,"每隊最少4人",IF(COUNTIF($AH$22:$AH$122,$AH56)&gt;6,"每隊最多6人",COUNTIF($AH$22:$AH$122,$AH56))))</f>
        <v/>
      </c>
      <c r="AU56" s="164" t="str">
        <f>IF($E56="","",IF($AJ56="",$AQ56+$AR56+#REF!,$AQ56+$AR56+#REF!+$AJ$21))</f>
        <v/>
      </c>
      <c r="AV56" s="312"/>
      <c r="AW56" s="167"/>
    </row>
    <row r="57" spans="1:49" s="162" customFormat="1" ht="13" customHeight="1">
      <c r="A57" s="167" t="str">
        <f t="shared" si="1"/>
        <v/>
      </c>
      <c r="B57" s="286" t="str">
        <f t="shared" si="2"/>
        <v/>
      </c>
      <c r="C57" s="287"/>
      <c r="D57" s="167">
        <v>36</v>
      </c>
      <c r="E57" s="167" t="str">
        <f>IF(COUNTA($R57:$W57)&gt;0,$H57&amp;"O",IF(COUNTA($Z57:$AB57)&gt;0,$H57&amp;"O",IF($AI57&lt;&gt;"",$H57&amp;"O",$A57)))</f>
        <v/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29"/>
      <c r="AI57" s="36"/>
      <c r="AJ57" s="15"/>
      <c r="AK57" s="29"/>
      <c r="AL57" s="4"/>
      <c r="AM57" s="4"/>
      <c r="AN57" s="4"/>
      <c r="AO57" s="4"/>
      <c r="AP57" s="4"/>
      <c r="AQ57" s="164" t="str">
        <f>IF($I57="","",IF(COUNTA(L57:AE57)&gt;3,"超過3項個人項目",IF(COUNTA(L57:AE57)=0,"未選個人項目",IF(AL57="Y",0,IF(COUNTA(AK57)=1,COUNTA(L57:AE57)*($AQ$18+$AQ$19)+$AQ$17,IF(COUNTA(AK57)=0,COUNTA(L57:AE57)*($AQ$18+$AQ$17),"Error"))))))</f>
        <v/>
      </c>
      <c r="AR57" s="164">
        <f>IF(COUNTA(AF57:AG57)&gt;1,"只可選1項接力",IF(AS57="",0,$AR$18))</f>
        <v>0</v>
      </c>
      <c r="AS57" s="6" t="str">
        <f>UPPER(IF($AH57="","",IF(COUNTIF($AS$21:$AS56,$AH57)&lt;1,$AH57,"")))</f>
        <v/>
      </c>
      <c r="AT57" s="167" t="str">
        <f>IF($AH57="","",IF(COUNTIF($AH$22:$AH$122,$AH57)&lt;4,"每隊最少4人",IF(COUNTIF($AH$22:$AH$122,$AH57)&gt;6,"每隊最多6人",COUNTIF($AH$22:$AH$122,$AH57))))</f>
        <v/>
      </c>
      <c r="AU57" s="164" t="str">
        <f>IF($E57="","",IF($AJ57="",$AQ57+$AR57+#REF!,$AQ57+$AR57+#REF!+$AJ$21))</f>
        <v/>
      </c>
      <c r="AV57" s="312"/>
      <c r="AW57" s="167"/>
    </row>
    <row r="58" spans="1:49" s="162" customFormat="1" ht="13" customHeight="1">
      <c r="A58" s="167" t="str">
        <f t="shared" si="1"/>
        <v/>
      </c>
      <c r="B58" s="286" t="str">
        <f t="shared" si="2"/>
        <v/>
      </c>
      <c r="C58" s="287"/>
      <c r="D58" s="167">
        <v>37</v>
      </c>
      <c r="E58" s="167" t="str">
        <f>IF(COUNTA($R58:$W58)&gt;0,$H58&amp;"O",IF(COUNTA($Z58:$AB58)&gt;0,$H58&amp;"O",IF($AI58&lt;&gt;"",$H58&amp;"O",$A58)))</f>
        <v/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29"/>
      <c r="AI58" s="36"/>
      <c r="AJ58" s="15"/>
      <c r="AK58" s="29"/>
      <c r="AL58" s="4"/>
      <c r="AM58" s="4"/>
      <c r="AN58" s="4"/>
      <c r="AO58" s="4"/>
      <c r="AP58" s="4"/>
      <c r="AQ58" s="164" t="str">
        <f>IF($I58="","",IF(COUNTA(L58:AE58)&gt;3,"超過3項個人項目",IF(COUNTA(L58:AE58)=0,"未選個人項目",IF(AL58="Y",0,IF(COUNTA(AK58)=1,COUNTA(L58:AE58)*($AQ$18+$AQ$19)+$AQ$17,IF(COUNTA(AK58)=0,COUNTA(L58:AE58)*($AQ$18+$AQ$17),"Error"))))))</f>
        <v/>
      </c>
      <c r="AR58" s="164">
        <f>IF(COUNTA(AF58:AG58)&gt;1,"只可選1項接力",IF(AS58="",0,$AR$18))</f>
        <v>0</v>
      </c>
      <c r="AS58" s="6" t="str">
        <f>UPPER(IF($AH58="","",IF(COUNTIF($AS$21:$AS57,$AH58)&lt;1,$AH58,"")))</f>
        <v/>
      </c>
      <c r="AT58" s="167" t="str">
        <f>IF($AH58="","",IF(COUNTIF($AH$22:$AH$122,$AH58)&lt;4,"每隊最少4人",IF(COUNTIF($AH$22:$AH$122,$AH58)&gt;6,"每隊最多6人",COUNTIF($AH$22:$AH$122,$AH58))))</f>
        <v/>
      </c>
      <c r="AU58" s="164" t="str">
        <f>IF($E58="","",IF($AJ58="",$AQ58+$AR58+#REF!,$AQ58+$AR58+#REF!+$AJ$21))</f>
        <v/>
      </c>
      <c r="AV58" s="312"/>
      <c r="AW58" s="167"/>
    </row>
    <row r="59" spans="1:49" s="162" customFormat="1" ht="13" customHeight="1">
      <c r="A59" s="167" t="str">
        <f t="shared" si="1"/>
        <v/>
      </c>
      <c r="B59" s="286" t="str">
        <f t="shared" si="2"/>
        <v/>
      </c>
      <c r="C59" s="287"/>
      <c r="D59" s="167">
        <v>38</v>
      </c>
      <c r="E59" s="167" t="str">
        <f>IF(COUNTA($R59:$W59)&gt;0,$H59&amp;"O",IF(COUNTA($Z59:$AB59)&gt;0,$H59&amp;"O",IF($AI59&lt;&gt;"",$H59&amp;"O",$A59)))</f>
        <v/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29"/>
      <c r="AI59" s="36"/>
      <c r="AJ59" s="15"/>
      <c r="AK59" s="29"/>
      <c r="AL59" s="4"/>
      <c r="AM59" s="4"/>
      <c r="AN59" s="4"/>
      <c r="AO59" s="4"/>
      <c r="AP59" s="4"/>
      <c r="AQ59" s="164" t="str">
        <f>IF($I59="","",IF(COUNTA(L59:AE59)&gt;3,"超過3項個人項目",IF(COUNTA(L59:AE59)=0,"未選個人項目",IF(AL59="Y",0,IF(COUNTA(AK59)=1,COUNTA(L59:AE59)*($AQ$18+$AQ$19)+$AQ$17,IF(COUNTA(AK59)=0,COUNTA(L59:AE59)*($AQ$18+$AQ$17),"Error"))))))</f>
        <v/>
      </c>
      <c r="AR59" s="164">
        <f>IF(COUNTA(AF59:AG59)&gt;1,"只可選1項接力",IF(AS59="",0,$AR$18))</f>
        <v>0</v>
      </c>
      <c r="AS59" s="6" t="str">
        <f>UPPER(IF($AH59="","",IF(COUNTIF($AS$21:$AS58,$AH59)&lt;1,$AH59,"")))</f>
        <v/>
      </c>
      <c r="AT59" s="167" t="str">
        <f>IF($AH59="","",IF(COUNTIF($AH$22:$AH$122,$AH59)&lt;4,"每隊最少4人",IF(COUNTIF($AH$22:$AH$122,$AH59)&gt;6,"每隊最多6人",COUNTIF($AH$22:$AH$122,$AH59))))</f>
        <v/>
      </c>
      <c r="AU59" s="164" t="str">
        <f>IF($E59="","",IF($AJ59="",$AQ59+$AR59+#REF!,$AQ59+$AR59+#REF!+$AJ$21))</f>
        <v/>
      </c>
      <c r="AV59" s="312"/>
      <c r="AW59" s="167"/>
    </row>
    <row r="60" spans="1:49" s="162" customFormat="1" ht="13" customHeight="1">
      <c r="A60" s="167" t="str">
        <f t="shared" si="1"/>
        <v/>
      </c>
      <c r="B60" s="286" t="str">
        <f t="shared" si="2"/>
        <v/>
      </c>
      <c r="C60" s="287"/>
      <c r="D60" s="167">
        <v>39</v>
      </c>
      <c r="E60" s="167" t="str">
        <f>IF(COUNTA($R60:$W60)&gt;0,$H60&amp;"O",IF(COUNTA($Z60:$AB60)&gt;0,$H60&amp;"O",IF($AI60&lt;&gt;"",$H60&amp;"O",$A60)))</f>
        <v/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29"/>
      <c r="AI60" s="36"/>
      <c r="AJ60" s="15"/>
      <c r="AK60" s="29"/>
      <c r="AL60" s="4"/>
      <c r="AM60" s="4"/>
      <c r="AN60" s="4"/>
      <c r="AO60" s="4"/>
      <c r="AP60" s="4"/>
      <c r="AQ60" s="164" t="str">
        <f>IF($I60="","",IF(COUNTA(L60:AE60)&gt;3,"超過3項個人項目",IF(COUNTA(L60:AE60)=0,"未選個人項目",IF(AL60="Y",0,IF(COUNTA(AK60)=1,COUNTA(L60:AE60)*($AQ$18+$AQ$19)+$AQ$17,IF(COUNTA(AK60)=0,COUNTA(L60:AE60)*($AQ$18+$AQ$17),"Error"))))))</f>
        <v/>
      </c>
      <c r="AR60" s="164">
        <f>IF(COUNTA(AF60:AG60)&gt;1,"只可選1項接力",IF(AS60="",0,$AR$18))</f>
        <v>0</v>
      </c>
      <c r="AS60" s="6" t="str">
        <f>UPPER(IF($AH60="","",IF(COUNTIF($AS$21:$AS59,$AH60)&lt;1,$AH60,"")))</f>
        <v/>
      </c>
      <c r="AT60" s="167" t="str">
        <f>IF($AH60="","",IF(COUNTIF($AH$22:$AH$122,$AH60)&lt;4,"每隊最少4人",IF(COUNTIF($AH$22:$AH$122,$AH60)&gt;6,"每隊最多6人",COUNTIF($AH$22:$AH$122,$AH60))))</f>
        <v/>
      </c>
      <c r="AU60" s="164" t="str">
        <f>IF($E60="","",IF($AJ60="",$AQ60+$AR60+#REF!,$AQ60+$AR60+#REF!+$AJ$21))</f>
        <v/>
      </c>
      <c r="AV60" s="312"/>
      <c r="AW60" s="167"/>
    </row>
    <row r="61" spans="1:49" s="162" customFormat="1" ht="13" customHeight="1">
      <c r="A61" s="167" t="str">
        <f t="shared" si="1"/>
        <v/>
      </c>
      <c r="B61" s="286" t="str">
        <f t="shared" si="2"/>
        <v/>
      </c>
      <c r="C61" s="287"/>
      <c r="D61" s="167">
        <v>40</v>
      </c>
      <c r="E61" s="167" t="str">
        <f>IF(COUNTA($R61:$W61)&gt;0,$H61&amp;"O",IF(COUNTA($Z61:$AB61)&gt;0,$H61&amp;"O",IF($AI61&lt;&gt;"",$H61&amp;"O",$A61)))</f>
        <v/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29"/>
      <c r="AI61" s="36"/>
      <c r="AJ61" s="15"/>
      <c r="AK61" s="29"/>
      <c r="AL61" s="4"/>
      <c r="AM61" s="4"/>
      <c r="AN61" s="4"/>
      <c r="AO61" s="4"/>
      <c r="AP61" s="4"/>
      <c r="AQ61" s="164" t="str">
        <f>IF($I61="","",IF(COUNTA(L61:AE61)&gt;3,"超過3項個人項目",IF(COUNTA(L61:AE61)=0,"未選個人項目",IF(AL61="Y",0,IF(COUNTA(AK61)=1,COUNTA(L61:AE61)*($AQ$18+$AQ$19)+$AQ$17,IF(COUNTA(AK61)=0,COUNTA(L61:AE61)*($AQ$18+$AQ$17),"Error"))))))</f>
        <v/>
      </c>
      <c r="AR61" s="164">
        <f>IF(COUNTA(AF61:AG61)&gt;1,"只可選1項接力",IF(AS61="",0,$AR$18))</f>
        <v>0</v>
      </c>
      <c r="AS61" s="6" t="str">
        <f>UPPER(IF($AH61="","",IF(COUNTIF($AS$21:$AS60,$AH61)&lt;1,$AH61,"")))</f>
        <v/>
      </c>
      <c r="AT61" s="167" t="str">
        <f>IF($AH61="","",IF(COUNTIF($AH$22:$AH$122,$AH61)&lt;4,"每隊最少4人",IF(COUNTIF($AH$22:$AH$122,$AH61)&gt;6,"每隊最多6人",COUNTIF($AH$22:$AH$122,$AH61))))</f>
        <v/>
      </c>
      <c r="AU61" s="164" t="str">
        <f>IF($E61="","",IF($AJ61="",$AQ61+$AR61+#REF!,$AQ61+$AR61+#REF!+$AJ$21))</f>
        <v/>
      </c>
      <c r="AV61" s="312"/>
      <c r="AW61" s="167"/>
    </row>
    <row r="62" spans="1:49" s="162" customFormat="1" ht="13" customHeight="1">
      <c r="A62" s="167" t="str">
        <f t="shared" si="1"/>
        <v/>
      </c>
      <c r="B62" s="286" t="str">
        <f t="shared" si="2"/>
        <v/>
      </c>
      <c r="C62" s="287"/>
      <c r="D62" s="167">
        <v>41</v>
      </c>
      <c r="E62" s="167" t="str">
        <f>IF(COUNTA($R62:$W62)&gt;0,$H62&amp;"O",IF(COUNTA($Z62:$AB62)&gt;0,$H62&amp;"O",IF($AI62&lt;&gt;"",$H62&amp;"O",$A62)))</f>
        <v/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29"/>
      <c r="AI62" s="36"/>
      <c r="AJ62" s="15"/>
      <c r="AK62" s="29"/>
      <c r="AL62" s="4"/>
      <c r="AM62" s="4"/>
      <c r="AN62" s="4"/>
      <c r="AO62" s="4"/>
      <c r="AP62" s="4"/>
      <c r="AQ62" s="164" t="str">
        <f>IF($I62="","",IF(COUNTA(L62:AE62)&gt;3,"超過3項個人項目",IF(COUNTA(L62:AE62)=0,"未選個人項目",IF(AL62="Y",0,IF(COUNTA(AK62)=1,COUNTA(L62:AE62)*($AQ$18+$AQ$19)+$AQ$17,IF(COUNTA(AK62)=0,COUNTA(L62:AE62)*($AQ$18+$AQ$17),"Error"))))))</f>
        <v/>
      </c>
      <c r="AR62" s="164">
        <f>IF(COUNTA(AF62:AG62)&gt;1,"只可選1項接力",IF(AS62="",0,$AR$18))</f>
        <v>0</v>
      </c>
      <c r="AS62" s="6" t="str">
        <f>UPPER(IF($AH62="","",IF(COUNTIF($AS$21:$AS61,$AH62)&lt;1,$AH62,"")))</f>
        <v/>
      </c>
      <c r="AT62" s="167" t="str">
        <f>IF($AH62="","",IF(COUNTIF($AH$22:$AH$122,$AH62)&lt;4,"每隊最少4人",IF(COUNTIF($AH$22:$AH$122,$AH62)&gt;6,"每隊最多6人",COUNTIF($AH$22:$AH$122,$AH62))))</f>
        <v/>
      </c>
      <c r="AU62" s="164" t="str">
        <f>IF($E62="","",IF($AJ62="",$AQ62+$AR62+#REF!,$AQ62+$AR62+#REF!+$AJ$21))</f>
        <v/>
      </c>
      <c r="AV62" s="312"/>
      <c r="AW62" s="167"/>
    </row>
    <row r="63" spans="1:49" s="162" customFormat="1" ht="13" customHeight="1">
      <c r="A63" s="167" t="str">
        <f t="shared" si="1"/>
        <v/>
      </c>
      <c r="B63" s="286" t="str">
        <f t="shared" si="2"/>
        <v/>
      </c>
      <c r="C63" s="287"/>
      <c r="D63" s="167">
        <v>42</v>
      </c>
      <c r="E63" s="167" t="str">
        <f>IF(COUNTA($R63:$W63)&gt;0,$H63&amp;"O",IF(COUNTA($Z63:$AB63)&gt;0,$H63&amp;"O",IF($AI63&lt;&gt;"",$H63&amp;"O",$A63)))</f>
        <v/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29"/>
      <c r="AI63" s="36"/>
      <c r="AJ63" s="15"/>
      <c r="AK63" s="29"/>
      <c r="AL63" s="4"/>
      <c r="AM63" s="4"/>
      <c r="AN63" s="4"/>
      <c r="AO63" s="4"/>
      <c r="AP63" s="4"/>
      <c r="AQ63" s="164" t="str">
        <f>IF($I63="","",IF(COUNTA(L63:AE63)&gt;3,"超過3項個人項目",IF(COUNTA(L63:AE63)=0,"未選個人項目",IF(AL63="Y",0,IF(COUNTA(AK63)=1,COUNTA(L63:AE63)*($AQ$18+$AQ$19)+$AQ$17,IF(COUNTA(AK63)=0,COUNTA(L63:AE63)*($AQ$18+$AQ$17),"Error"))))))</f>
        <v/>
      </c>
      <c r="AR63" s="164">
        <f>IF(COUNTA(AF63:AG63)&gt;1,"只可選1項接力",IF(AS63="",0,$AR$18))</f>
        <v>0</v>
      </c>
      <c r="AS63" s="6" t="str">
        <f>UPPER(IF($AH63="","",IF(COUNTIF($AS$21:$AS62,$AH63)&lt;1,$AH63,"")))</f>
        <v/>
      </c>
      <c r="AT63" s="167" t="str">
        <f>IF($AH63="","",IF(COUNTIF($AH$22:$AH$122,$AH63)&lt;4,"每隊最少4人",IF(COUNTIF($AH$22:$AH$122,$AH63)&gt;6,"每隊最多6人",COUNTIF($AH$22:$AH$122,$AH63))))</f>
        <v/>
      </c>
      <c r="AU63" s="164" t="str">
        <f>IF($E63="","",IF($AJ63="",$AQ63+$AR63+#REF!,$AQ63+$AR63+#REF!+$AJ$21))</f>
        <v/>
      </c>
      <c r="AV63" s="312"/>
      <c r="AW63" s="167"/>
    </row>
    <row r="64" spans="1:49" s="162" customFormat="1" ht="13" customHeight="1">
      <c r="A64" s="167" t="str">
        <f t="shared" si="1"/>
        <v/>
      </c>
      <c r="B64" s="286" t="str">
        <f t="shared" si="2"/>
        <v/>
      </c>
      <c r="C64" s="287"/>
      <c r="D64" s="167">
        <v>43</v>
      </c>
      <c r="E64" s="167" t="str">
        <f>IF(COUNTA($R64:$W64)&gt;0,$H64&amp;"O",IF(COUNTA($Z64:$AB64)&gt;0,$H64&amp;"O",IF($AI64&lt;&gt;"",$H64&amp;"O",$A64)))</f>
        <v/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29"/>
      <c r="AI64" s="36"/>
      <c r="AJ64" s="15"/>
      <c r="AK64" s="29"/>
      <c r="AL64" s="4"/>
      <c r="AM64" s="4"/>
      <c r="AN64" s="4"/>
      <c r="AO64" s="4"/>
      <c r="AP64" s="4"/>
      <c r="AQ64" s="164" t="str">
        <f>IF($I64="","",IF(COUNTA(L64:AE64)&gt;3,"超過3項個人項目",IF(COUNTA(L64:AE64)=0,"未選個人項目",IF(AL64="Y",0,IF(COUNTA(AK64)=1,COUNTA(L64:AE64)*($AQ$18+$AQ$19)+$AQ$17,IF(COUNTA(AK64)=0,COUNTA(L64:AE64)*($AQ$18+$AQ$17),"Error"))))))</f>
        <v/>
      </c>
      <c r="AR64" s="164">
        <f>IF(COUNTA(AF64:AG64)&gt;1,"只可選1項接力",IF(AS64="",0,$AR$18))</f>
        <v>0</v>
      </c>
      <c r="AS64" s="6" t="str">
        <f>UPPER(IF($AH64="","",IF(COUNTIF($AS$21:$AS63,$AH64)&lt;1,$AH64,"")))</f>
        <v/>
      </c>
      <c r="AT64" s="167" t="str">
        <f>IF($AH64="","",IF(COUNTIF($AH$22:$AH$122,$AH64)&lt;4,"每隊最少4人",IF(COUNTIF($AH$22:$AH$122,$AH64)&gt;6,"每隊最多6人",COUNTIF($AH$22:$AH$122,$AH64))))</f>
        <v/>
      </c>
      <c r="AU64" s="164" t="str">
        <f>IF($E64="","",IF($AJ64="",$AQ64+$AR64+#REF!,$AQ64+$AR64+#REF!+$AJ$21))</f>
        <v/>
      </c>
      <c r="AV64" s="312"/>
      <c r="AW64" s="167"/>
    </row>
    <row r="65" spans="1:49" s="162" customFormat="1" ht="13" customHeight="1">
      <c r="A65" s="167" t="str">
        <f t="shared" si="1"/>
        <v/>
      </c>
      <c r="B65" s="286" t="str">
        <f t="shared" si="2"/>
        <v/>
      </c>
      <c r="C65" s="287"/>
      <c r="D65" s="167">
        <v>44</v>
      </c>
      <c r="E65" s="167" t="str">
        <f>IF(COUNTA($R65:$W65)&gt;0,$H65&amp;"O",IF(COUNTA($Z65:$AB65)&gt;0,$H65&amp;"O",IF($AI65&lt;&gt;"",$H65&amp;"O",$A65)))</f>
        <v/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29"/>
      <c r="AI65" s="36"/>
      <c r="AJ65" s="15"/>
      <c r="AK65" s="29"/>
      <c r="AL65" s="4"/>
      <c r="AM65" s="4"/>
      <c r="AN65" s="4"/>
      <c r="AO65" s="4"/>
      <c r="AP65" s="4"/>
      <c r="AQ65" s="164" t="str">
        <f>IF($I65="","",IF(COUNTA(L65:AE65)&gt;3,"超過3項個人項目",IF(COUNTA(L65:AE65)=0,"未選個人項目",IF(AL65="Y",0,IF(COUNTA(AK65)=1,COUNTA(L65:AE65)*($AQ$18+$AQ$19)+$AQ$17,IF(COUNTA(AK65)=0,COUNTA(L65:AE65)*($AQ$18+$AQ$17),"Error"))))))</f>
        <v/>
      </c>
      <c r="AR65" s="164">
        <f>IF(COUNTA(AF65:AG65)&gt;1,"只可選1項接力",IF(AS65="",0,$AR$18))</f>
        <v>0</v>
      </c>
      <c r="AS65" s="6" t="str">
        <f>UPPER(IF($AH65="","",IF(COUNTIF($AS$21:$AS64,$AH65)&lt;1,$AH65,"")))</f>
        <v/>
      </c>
      <c r="AT65" s="167" t="str">
        <f>IF($AH65="","",IF(COUNTIF($AH$22:$AH$122,$AH65)&lt;4,"每隊最少4人",IF(COUNTIF($AH$22:$AH$122,$AH65)&gt;6,"每隊最多6人",COUNTIF($AH$22:$AH$122,$AH65))))</f>
        <v/>
      </c>
      <c r="AU65" s="164" t="str">
        <f>IF($E65="","",IF($AJ65="",$AQ65+$AR65+#REF!,$AQ65+$AR65+#REF!+$AJ$21))</f>
        <v/>
      </c>
      <c r="AV65" s="312"/>
      <c r="AW65" s="167"/>
    </row>
    <row r="66" spans="1:49" s="162" customFormat="1" ht="13" customHeight="1">
      <c r="A66" s="167" t="str">
        <f t="shared" si="1"/>
        <v/>
      </c>
      <c r="B66" s="286" t="str">
        <f t="shared" si="2"/>
        <v/>
      </c>
      <c r="C66" s="287"/>
      <c r="D66" s="167">
        <v>45</v>
      </c>
      <c r="E66" s="167" t="str">
        <f>IF(COUNTA($R66:$W66)&gt;0,$H66&amp;"O",IF(COUNTA($Z66:$AB66)&gt;0,$H66&amp;"O",IF($AI66&lt;&gt;"",$H66&amp;"O",$A66)))</f>
        <v/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29"/>
      <c r="AI66" s="36"/>
      <c r="AJ66" s="15"/>
      <c r="AK66" s="29"/>
      <c r="AL66" s="4"/>
      <c r="AM66" s="4"/>
      <c r="AN66" s="4"/>
      <c r="AO66" s="4"/>
      <c r="AP66" s="4"/>
      <c r="AQ66" s="164" t="str">
        <f>IF($I66="","",IF(COUNTA(L66:AE66)&gt;3,"超過3項個人項目",IF(COUNTA(L66:AE66)=0,"未選個人項目",IF(AL66="Y",0,IF(COUNTA(AK66)=1,COUNTA(L66:AE66)*($AQ$18+$AQ$19)+$AQ$17,IF(COUNTA(AK66)=0,COUNTA(L66:AE66)*($AQ$18+$AQ$17),"Error"))))))</f>
        <v/>
      </c>
      <c r="AR66" s="164">
        <f>IF(COUNTA(AF66:AG66)&gt;1,"只可選1項接力",IF(AS66="",0,$AR$18))</f>
        <v>0</v>
      </c>
      <c r="AS66" s="6" t="str">
        <f>UPPER(IF($AH66="","",IF(COUNTIF($AS$21:$AS65,$AH66)&lt;1,$AH66,"")))</f>
        <v/>
      </c>
      <c r="AT66" s="167" t="str">
        <f>IF($AH66="","",IF(COUNTIF($AH$22:$AH$122,$AH66)&lt;4,"每隊最少4人",IF(COUNTIF($AH$22:$AH$122,$AH66)&gt;6,"每隊最多6人",COUNTIF($AH$22:$AH$122,$AH66))))</f>
        <v/>
      </c>
      <c r="AU66" s="164" t="str">
        <f>IF($E66="","",IF($AJ66="",$AQ66+$AR66+#REF!,$AQ66+$AR66+#REF!+$AJ$21))</f>
        <v/>
      </c>
      <c r="AV66" s="312"/>
      <c r="AW66" s="167"/>
    </row>
    <row r="67" spans="1:49" s="162" customFormat="1" ht="13" customHeight="1">
      <c r="A67" s="167" t="str">
        <f t="shared" si="1"/>
        <v/>
      </c>
      <c r="B67" s="286" t="str">
        <f t="shared" si="2"/>
        <v/>
      </c>
      <c r="C67" s="287"/>
      <c r="D67" s="167">
        <v>46</v>
      </c>
      <c r="E67" s="167" t="str">
        <f>IF(COUNTA($R67:$W67)&gt;0,$H67&amp;"O",IF(COUNTA($Z67:$AB67)&gt;0,$H67&amp;"O",IF($AI67&lt;&gt;"",$H67&amp;"O",$A67)))</f>
        <v/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29"/>
      <c r="AI67" s="36"/>
      <c r="AJ67" s="15"/>
      <c r="AK67" s="29"/>
      <c r="AL67" s="4"/>
      <c r="AM67" s="4"/>
      <c r="AN67" s="4"/>
      <c r="AO67" s="4"/>
      <c r="AP67" s="4"/>
      <c r="AQ67" s="164" t="str">
        <f>IF($I67="","",IF(COUNTA(L67:AE67)&gt;3,"超過3項個人項目",IF(COUNTA(L67:AE67)=0,"未選個人項目",IF(AL67="Y",0,IF(COUNTA(AK67)=1,COUNTA(L67:AE67)*($AQ$18+$AQ$19)+$AQ$17,IF(COUNTA(AK67)=0,COUNTA(L67:AE67)*($AQ$18+$AQ$17),"Error"))))))</f>
        <v/>
      </c>
      <c r="AR67" s="164">
        <f>IF(COUNTA(AF67:AG67)&gt;1,"只可選1項接力",IF(AS67="",0,$AR$18))</f>
        <v>0</v>
      </c>
      <c r="AS67" s="6" t="str">
        <f>UPPER(IF($AH67="","",IF(COUNTIF($AS$21:$AS66,$AH67)&lt;1,$AH67,"")))</f>
        <v/>
      </c>
      <c r="AT67" s="167" t="str">
        <f>IF($AH67="","",IF(COUNTIF($AH$22:$AH$122,$AH67)&lt;4,"每隊最少4人",IF(COUNTIF($AH$22:$AH$122,$AH67)&gt;6,"每隊最多6人",COUNTIF($AH$22:$AH$122,$AH67))))</f>
        <v/>
      </c>
      <c r="AU67" s="164" t="str">
        <f>IF($E67="","",IF($AJ67="",$AQ67+$AR67+#REF!,$AQ67+$AR67+#REF!+$AJ$21))</f>
        <v/>
      </c>
      <c r="AV67" s="312"/>
      <c r="AW67" s="167"/>
    </row>
    <row r="68" spans="1:49" s="162" customFormat="1" ht="13" customHeight="1">
      <c r="A68" s="167" t="str">
        <f t="shared" si="1"/>
        <v/>
      </c>
      <c r="B68" s="286" t="str">
        <f t="shared" si="2"/>
        <v/>
      </c>
      <c r="C68" s="287"/>
      <c r="D68" s="167">
        <v>47</v>
      </c>
      <c r="E68" s="167" t="str">
        <f>IF(COUNTA($R68:$W68)&gt;0,$H68&amp;"O",IF(COUNTA($Z68:$AB68)&gt;0,$H68&amp;"O",IF($AI68&lt;&gt;"",$H68&amp;"O",$A68)))</f>
        <v/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29"/>
      <c r="AI68" s="36"/>
      <c r="AJ68" s="15"/>
      <c r="AK68" s="29"/>
      <c r="AL68" s="4"/>
      <c r="AM68" s="4"/>
      <c r="AN68" s="4"/>
      <c r="AO68" s="4"/>
      <c r="AP68" s="4"/>
      <c r="AQ68" s="164" t="str">
        <f>IF($I68="","",IF(COUNTA(L68:AE68)&gt;3,"超過3項個人項目",IF(COUNTA(L68:AE68)=0,"未選個人項目",IF(AL68="Y",0,IF(COUNTA(AK68)=1,COUNTA(L68:AE68)*($AQ$18+$AQ$19)+$AQ$17,IF(COUNTA(AK68)=0,COUNTA(L68:AE68)*($AQ$18+$AQ$17),"Error"))))))</f>
        <v/>
      </c>
      <c r="AR68" s="164">
        <f>IF(COUNTA(AF68:AG68)&gt;1,"只可選1項接力",IF(AS68="",0,$AR$18))</f>
        <v>0</v>
      </c>
      <c r="AS68" s="6" t="str">
        <f>UPPER(IF($AH68="","",IF(COUNTIF($AS$21:$AS67,$AH68)&lt;1,$AH68,"")))</f>
        <v/>
      </c>
      <c r="AT68" s="167" t="str">
        <f>IF($AH68="","",IF(COUNTIF($AH$22:$AH$122,$AH68)&lt;4,"每隊最少4人",IF(COUNTIF($AH$22:$AH$122,$AH68)&gt;6,"每隊最多6人",COUNTIF($AH$22:$AH$122,$AH68))))</f>
        <v/>
      </c>
      <c r="AU68" s="164" t="str">
        <f>IF($E68="","",IF($AJ68="",$AQ68+$AR68+#REF!,$AQ68+$AR68+#REF!+$AJ$21))</f>
        <v/>
      </c>
      <c r="AV68" s="312"/>
      <c r="AW68" s="167"/>
    </row>
    <row r="69" spans="1:49" s="162" customFormat="1" ht="13" customHeight="1">
      <c r="A69" s="167" t="str">
        <f t="shared" si="1"/>
        <v/>
      </c>
      <c r="B69" s="286" t="str">
        <f t="shared" si="2"/>
        <v/>
      </c>
      <c r="C69" s="287"/>
      <c r="D69" s="167">
        <v>48</v>
      </c>
      <c r="E69" s="167" t="str">
        <f>IF(COUNTA($R69:$W69)&gt;0,$H69&amp;"O",IF(COUNTA($Z69:$AB69)&gt;0,$H69&amp;"O",IF($AI69&lt;&gt;"",$H69&amp;"O",$A69)))</f>
        <v/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29"/>
      <c r="AI69" s="36"/>
      <c r="AJ69" s="15"/>
      <c r="AK69" s="29"/>
      <c r="AL69" s="4"/>
      <c r="AM69" s="4"/>
      <c r="AN69" s="4"/>
      <c r="AO69" s="4"/>
      <c r="AP69" s="4"/>
      <c r="AQ69" s="164" t="str">
        <f>IF($I69="","",IF(COUNTA(L69:AE69)&gt;3,"超過3項個人項目",IF(COUNTA(L69:AE69)=0,"未選個人項目",IF(AL69="Y",0,IF(COUNTA(AK69)=1,COUNTA(L69:AE69)*($AQ$18+$AQ$19)+$AQ$17,IF(COUNTA(AK69)=0,COUNTA(L69:AE69)*($AQ$18+$AQ$17),"Error"))))))</f>
        <v/>
      </c>
      <c r="AR69" s="164">
        <f>IF(COUNTA(AF69:AG69)&gt;1,"只可選1項接力",IF(AS69="",0,$AR$18))</f>
        <v>0</v>
      </c>
      <c r="AS69" s="6" t="str">
        <f>UPPER(IF($AH69="","",IF(COUNTIF($AS$21:$AS68,$AH69)&lt;1,$AH69,"")))</f>
        <v/>
      </c>
      <c r="AT69" s="167" t="str">
        <f>IF($AH69="","",IF(COUNTIF($AH$22:$AH$122,$AH69)&lt;4,"每隊最少4人",IF(COUNTIF($AH$22:$AH$122,$AH69)&gt;6,"每隊最多6人",COUNTIF($AH$22:$AH$122,$AH69))))</f>
        <v/>
      </c>
      <c r="AU69" s="164" t="str">
        <f>IF($E69="","",IF($AJ69="",$AQ69+$AR69+#REF!,$AQ69+$AR69+#REF!+$AJ$21))</f>
        <v/>
      </c>
      <c r="AV69" s="312"/>
      <c r="AW69" s="167"/>
    </row>
    <row r="70" spans="1:49" s="162" customFormat="1" ht="13" customHeight="1">
      <c r="A70" s="167" t="str">
        <f t="shared" si="1"/>
        <v/>
      </c>
      <c r="B70" s="286" t="str">
        <f t="shared" si="2"/>
        <v/>
      </c>
      <c r="C70" s="287"/>
      <c r="D70" s="167">
        <v>49</v>
      </c>
      <c r="E70" s="167" t="str">
        <f>IF(COUNTA($R70:$W70)&gt;0,$H70&amp;"O",IF(COUNTA($Z70:$AB70)&gt;0,$H70&amp;"O",IF($AI70&lt;&gt;"",$H70&amp;"O",$A70)))</f>
        <v/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29"/>
      <c r="AI70" s="36"/>
      <c r="AJ70" s="15"/>
      <c r="AK70" s="29"/>
      <c r="AL70" s="4"/>
      <c r="AM70" s="4"/>
      <c r="AN70" s="4"/>
      <c r="AO70" s="4"/>
      <c r="AP70" s="4"/>
      <c r="AQ70" s="164" t="str">
        <f>IF($I70="","",IF(COUNTA(L70:AE70)&gt;3,"超過3項個人項目",IF(COUNTA(L70:AE70)=0,"未選個人項目",IF(AL70="Y",0,IF(COUNTA(AK70)=1,COUNTA(L70:AE70)*($AQ$18+$AQ$19)+$AQ$17,IF(COUNTA(AK70)=0,COUNTA(L70:AE70)*($AQ$18+$AQ$17),"Error"))))))</f>
        <v/>
      </c>
      <c r="AR70" s="164">
        <f>IF(COUNTA(AF70:AG70)&gt;1,"只可選1項接力",IF(AS70="",0,$AR$18))</f>
        <v>0</v>
      </c>
      <c r="AS70" s="6" t="str">
        <f>UPPER(IF($AH70="","",IF(COUNTIF($AS$21:$AS69,$AH70)&lt;1,$AH70,"")))</f>
        <v/>
      </c>
      <c r="AT70" s="167" t="str">
        <f>IF($AH70="","",IF(COUNTIF($AH$22:$AH$122,$AH70)&lt;4,"每隊最少4人",IF(COUNTIF($AH$22:$AH$122,$AH70)&gt;6,"每隊最多6人",COUNTIF($AH$22:$AH$122,$AH70))))</f>
        <v/>
      </c>
      <c r="AU70" s="164" t="str">
        <f>IF($E70="","",IF($AJ70="",$AQ70+$AR70+#REF!,$AQ70+$AR70+#REF!+$AJ$21))</f>
        <v/>
      </c>
      <c r="AV70" s="312"/>
      <c r="AW70" s="167"/>
    </row>
    <row r="71" spans="1:49" s="162" customFormat="1" ht="13" customHeight="1">
      <c r="A71" s="167" t="str">
        <f t="shared" si="1"/>
        <v/>
      </c>
      <c r="B71" s="286" t="str">
        <f t="shared" si="2"/>
        <v/>
      </c>
      <c r="C71" s="287"/>
      <c r="D71" s="167">
        <v>50</v>
      </c>
      <c r="E71" s="167" t="str">
        <f>IF(COUNTA($R71:$W71)&gt;0,$H71&amp;"O",IF(COUNTA($Z71:$AB71)&gt;0,$H71&amp;"O",IF($AI71&lt;&gt;"",$H71&amp;"O",$A71)))</f>
        <v/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29"/>
      <c r="AI71" s="36"/>
      <c r="AJ71" s="15"/>
      <c r="AK71" s="29"/>
      <c r="AL71" s="4"/>
      <c r="AM71" s="4"/>
      <c r="AN71" s="4"/>
      <c r="AO71" s="4"/>
      <c r="AP71" s="4"/>
      <c r="AQ71" s="164" t="str">
        <f>IF($I71="","",IF(COUNTA(L71:AE71)&gt;3,"超過3項個人項目",IF(COUNTA(L71:AE71)=0,"未選個人項目",IF(AL71="Y",0,IF(COUNTA(AK71)=1,COUNTA(L71:AE71)*($AQ$18+$AQ$19)+$AQ$17,IF(COUNTA(AK71)=0,COUNTA(L71:AE71)*($AQ$18+$AQ$17),"Error"))))))</f>
        <v/>
      </c>
      <c r="AR71" s="164">
        <f>IF(COUNTA(AF71:AG71)&gt;1,"只可選1項接力",IF(AS71="",0,$AR$18))</f>
        <v>0</v>
      </c>
      <c r="AS71" s="6" t="str">
        <f>UPPER(IF($AH71="","",IF(COUNTIF($AS$21:$AS70,$AH71)&lt;1,$AH71,"")))</f>
        <v/>
      </c>
      <c r="AT71" s="167" t="str">
        <f>IF($AH71="","",IF(COUNTIF($AH$22:$AH$122,$AH71)&lt;4,"每隊最少4人",IF(COUNTIF($AH$22:$AH$122,$AH71)&gt;6,"每隊最多6人",COUNTIF($AH$22:$AH$122,$AH71))))</f>
        <v/>
      </c>
      <c r="AU71" s="164" t="str">
        <f>IF($E71="","",IF($AJ71="",$AQ71+$AR71+#REF!,$AQ71+$AR71+#REF!+$AJ$21))</f>
        <v/>
      </c>
      <c r="AV71" s="312"/>
      <c r="AW71" s="167"/>
    </row>
    <row r="72" spans="1:49" s="162" customFormat="1" ht="13" customHeight="1">
      <c r="A72" s="167" t="str">
        <f t="shared" si="1"/>
        <v/>
      </c>
      <c r="B72" s="286" t="str">
        <f t="shared" si="2"/>
        <v/>
      </c>
      <c r="C72" s="287"/>
      <c r="D72" s="167">
        <v>51</v>
      </c>
      <c r="E72" s="167" t="str">
        <f>IF(COUNTA($R72:$W72)&gt;0,$H72&amp;"O",IF(COUNTA($Z72:$AB72)&gt;0,$H72&amp;"O",IF($AI72&lt;&gt;"",$H72&amp;"O",$A72)))</f>
        <v/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29"/>
      <c r="AI72" s="36"/>
      <c r="AJ72" s="15"/>
      <c r="AK72" s="29"/>
      <c r="AL72" s="4"/>
      <c r="AM72" s="4"/>
      <c r="AN72" s="4"/>
      <c r="AO72" s="4"/>
      <c r="AP72" s="4"/>
      <c r="AQ72" s="164" t="str">
        <f>IF($I72="","",IF(COUNTA(L72:AE72)&gt;3,"超過3項個人項目",IF(COUNTA(L72:AE72)=0,"未選個人項目",IF(AL72="Y",0,IF(COUNTA(AK72)=1,COUNTA(L72:AE72)*($AQ$18+$AQ$19)+$AQ$17,IF(COUNTA(AK72)=0,COUNTA(L72:AE72)*($AQ$18+$AQ$17),"Error"))))))</f>
        <v/>
      </c>
      <c r="AR72" s="164">
        <f>IF(COUNTA(AF72:AG72)&gt;1,"只可選1項接力",IF(AS72="",0,$AR$18))</f>
        <v>0</v>
      </c>
      <c r="AS72" s="6" t="str">
        <f>UPPER(IF($AH72="","",IF(COUNTIF($AS$21:$AS71,$AH72)&lt;1,$AH72,"")))</f>
        <v/>
      </c>
      <c r="AT72" s="167" t="str">
        <f>IF($AH72="","",IF(COUNTIF($AH$22:$AH$122,$AH72)&lt;4,"每隊最少4人",IF(COUNTIF($AH$22:$AH$122,$AH72)&gt;6,"每隊最多6人",COUNTIF($AH$22:$AH$122,$AH72))))</f>
        <v/>
      </c>
      <c r="AU72" s="164" t="str">
        <f>IF($E72="","",IF($AJ72="",$AQ72+$AR72+#REF!,$AQ72+$AR72+#REF!+$AJ$21))</f>
        <v/>
      </c>
      <c r="AV72" s="312"/>
      <c r="AW72" s="167"/>
    </row>
    <row r="73" spans="1:49" s="162" customFormat="1" ht="13" customHeight="1">
      <c r="A73" s="167" t="str">
        <f t="shared" si="1"/>
        <v/>
      </c>
      <c r="B73" s="286" t="str">
        <f t="shared" si="2"/>
        <v/>
      </c>
      <c r="C73" s="287"/>
      <c r="D73" s="167">
        <v>52</v>
      </c>
      <c r="E73" s="167" t="str">
        <f>IF(COUNTA($R73:$W73)&gt;0,$H73&amp;"O",IF(COUNTA($Z73:$AB73)&gt;0,$H73&amp;"O",IF($AI73&lt;&gt;"",$H73&amp;"O",$A73)))</f>
        <v/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29"/>
      <c r="AI73" s="36"/>
      <c r="AJ73" s="15"/>
      <c r="AK73" s="29"/>
      <c r="AL73" s="4"/>
      <c r="AM73" s="4"/>
      <c r="AN73" s="4"/>
      <c r="AO73" s="4"/>
      <c r="AP73" s="4"/>
      <c r="AQ73" s="164" t="str">
        <f>IF($I73="","",IF(COUNTA(L73:AE73)&gt;3,"超過3項個人項目",IF(COUNTA(L73:AE73)=0,"未選個人項目",IF(AL73="Y",0,IF(COUNTA(AK73)=1,COUNTA(L73:AE73)*($AQ$18+$AQ$19)+$AQ$17,IF(COUNTA(AK73)=0,COUNTA(L73:AE73)*($AQ$18+$AQ$17),"Error"))))))</f>
        <v/>
      </c>
      <c r="AR73" s="164">
        <f>IF(COUNTA(AF73:AG73)&gt;1,"只可選1項接力",IF(AS73="",0,$AR$18))</f>
        <v>0</v>
      </c>
      <c r="AS73" s="6" t="str">
        <f>UPPER(IF($AH73="","",IF(COUNTIF($AS$21:$AS72,$AH73)&lt;1,$AH73,"")))</f>
        <v/>
      </c>
      <c r="AT73" s="167" t="str">
        <f>IF($AH73="","",IF(COUNTIF($AH$22:$AH$122,$AH73)&lt;4,"每隊最少4人",IF(COUNTIF($AH$22:$AH$122,$AH73)&gt;6,"每隊最多6人",COUNTIF($AH$22:$AH$122,$AH73))))</f>
        <v/>
      </c>
      <c r="AU73" s="164" t="str">
        <f>IF($E73="","",IF($AJ73="",$AQ73+$AR73+#REF!,$AQ73+$AR73+#REF!+$AJ$21))</f>
        <v/>
      </c>
      <c r="AV73" s="312"/>
      <c r="AW73" s="167"/>
    </row>
    <row r="74" spans="1:49" s="162" customFormat="1" ht="13" customHeight="1">
      <c r="A74" s="167" t="str">
        <f t="shared" si="1"/>
        <v/>
      </c>
      <c r="B74" s="286" t="str">
        <f t="shared" si="2"/>
        <v/>
      </c>
      <c r="C74" s="287"/>
      <c r="D74" s="167">
        <v>53</v>
      </c>
      <c r="E74" s="167" t="str">
        <f>IF(COUNTA($R74:$W74)&gt;0,$H74&amp;"O",IF(COUNTA($Z74:$AB74)&gt;0,$H74&amp;"O",IF($AI74&lt;&gt;"",$H74&amp;"O",$A74)))</f>
        <v/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29"/>
      <c r="AI74" s="36"/>
      <c r="AJ74" s="15"/>
      <c r="AK74" s="29"/>
      <c r="AL74" s="4"/>
      <c r="AM74" s="4"/>
      <c r="AN74" s="4"/>
      <c r="AO74" s="4"/>
      <c r="AP74" s="4"/>
      <c r="AQ74" s="164" t="str">
        <f>IF($I74="","",IF(COUNTA(L74:AE74)&gt;3,"超過3項個人項目",IF(COUNTA(L74:AE74)=0,"未選個人項目",IF(AL74="Y",0,IF(COUNTA(AK74)=1,COUNTA(L74:AE74)*($AQ$18+$AQ$19)+$AQ$17,IF(COUNTA(AK74)=0,COUNTA(L74:AE74)*($AQ$18+$AQ$17),"Error"))))))</f>
        <v/>
      </c>
      <c r="AR74" s="164">
        <f>IF(COUNTA(AF74:AG74)&gt;1,"只可選1項接力",IF(AS74="",0,$AR$18))</f>
        <v>0</v>
      </c>
      <c r="AS74" s="6" t="str">
        <f>UPPER(IF($AH74="","",IF(COUNTIF($AS$21:$AS73,$AH74)&lt;1,$AH74,"")))</f>
        <v/>
      </c>
      <c r="AT74" s="167" t="str">
        <f>IF($AH74="","",IF(COUNTIF($AH$22:$AH$122,$AH74)&lt;4,"每隊最少4人",IF(COUNTIF($AH$22:$AH$122,$AH74)&gt;6,"每隊最多6人",COUNTIF($AH$22:$AH$122,$AH74))))</f>
        <v/>
      </c>
      <c r="AU74" s="164" t="str">
        <f>IF($E74="","",IF($AJ74="",$AQ74+$AR74+#REF!,$AQ74+$AR74+#REF!+$AJ$21))</f>
        <v/>
      </c>
      <c r="AV74" s="312"/>
      <c r="AW74" s="167"/>
    </row>
    <row r="75" spans="1:49" s="162" customFormat="1" ht="13" customHeight="1">
      <c r="A75" s="167" t="str">
        <f t="shared" si="1"/>
        <v/>
      </c>
      <c r="B75" s="286" t="str">
        <f t="shared" si="2"/>
        <v/>
      </c>
      <c r="C75" s="287"/>
      <c r="D75" s="167">
        <v>54</v>
      </c>
      <c r="E75" s="167" t="str">
        <f>IF(COUNTA($R75:$W75)&gt;0,$H75&amp;"O",IF(COUNTA($Z75:$AB75)&gt;0,$H75&amp;"O",IF($AI75&lt;&gt;"",$H75&amp;"O",$A75)))</f>
        <v/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29"/>
      <c r="AI75" s="36"/>
      <c r="AJ75" s="15"/>
      <c r="AK75" s="29"/>
      <c r="AL75" s="4"/>
      <c r="AM75" s="4"/>
      <c r="AN75" s="4"/>
      <c r="AO75" s="4"/>
      <c r="AP75" s="4"/>
      <c r="AQ75" s="164" t="str">
        <f>IF($I75="","",IF(COUNTA(L75:AE75)&gt;3,"超過3項個人項目",IF(COUNTA(L75:AE75)=0,"未選個人項目",IF(AL75="Y",0,IF(COUNTA(AK75)=1,COUNTA(L75:AE75)*($AQ$18+$AQ$19)+$AQ$17,IF(COUNTA(AK75)=0,COUNTA(L75:AE75)*($AQ$18+$AQ$17),"Error"))))))</f>
        <v/>
      </c>
      <c r="AR75" s="164">
        <f>IF(COUNTA(AF75:AG75)&gt;1,"只可選1項接力",IF(AS75="",0,$AR$18))</f>
        <v>0</v>
      </c>
      <c r="AS75" s="6" t="str">
        <f>UPPER(IF($AH75="","",IF(COUNTIF($AS$21:$AS74,$AH75)&lt;1,$AH75,"")))</f>
        <v/>
      </c>
      <c r="AT75" s="167" t="str">
        <f>IF($AH75="","",IF(COUNTIF($AH$22:$AH$122,$AH75)&lt;4,"每隊最少4人",IF(COUNTIF($AH$22:$AH$122,$AH75)&gt;6,"每隊最多6人",COUNTIF($AH$22:$AH$122,$AH75))))</f>
        <v/>
      </c>
      <c r="AU75" s="164" t="str">
        <f>IF($E75="","",IF($AJ75="",$AQ75+$AR75+#REF!,$AQ75+$AR75+#REF!+$AJ$21))</f>
        <v/>
      </c>
      <c r="AV75" s="312"/>
      <c r="AW75" s="167"/>
    </row>
    <row r="76" spans="1:49" s="162" customFormat="1" ht="13" customHeight="1">
      <c r="A76" s="167" t="str">
        <f t="shared" si="1"/>
        <v/>
      </c>
      <c r="B76" s="286" t="str">
        <f t="shared" si="2"/>
        <v/>
      </c>
      <c r="C76" s="287"/>
      <c r="D76" s="167">
        <v>55</v>
      </c>
      <c r="E76" s="167" t="str">
        <f>IF(COUNTA($R76:$W76)&gt;0,$H76&amp;"O",IF(COUNTA($Z76:$AB76)&gt;0,$H76&amp;"O",IF($AI76&lt;&gt;"",$H76&amp;"O",$A76)))</f>
        <v/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29"/>
      <c r="AI76" s="36"/>
      <c r="AJ76" s="15"/>
      <c r="AK76" s="29"/>
      <c r="AL76" s="4"/>
      <c r="AM76" s="4"/>
      <c r="AN76" s="4"/>
      <c r="AO76" s="4"/>
      <c r="AP76" s="4"/>
      <c r="AQ76" s="164" t="str">
        <f>IF($I76="","",IF(COUNTA(L76:AE76)&gt;3,"超過3項個人項目",IF(COUNTA(L76:AE76)=0,"未選個人項目",IF(AL76="Y",0,IF(COUNTA(AK76)=1,COUNTA(L76:AE76)*($AQ$18+$AQ$19)+$AQ$17,IF(COUNTA(AK76)=0,COUNTA(L76:AE76)*($AQ$18+$AQ$17),"Error"))))))</f>
        <v/>
      </c>
      <c r="AR76" s="164">
        <f>IF(COUNTA(AF76:AG76)&gt;1,"只可選1項接力",IF(AS76="",0,$AR$18))</f>
        <v>0</v>
      </c>
      <c r="AS76" s="6" t="str">
        <f>UPPER(IF($AH76="","",IF(COUNTIF($AS$21:$AS75,$AH76)&lt;1,$AH76,"")))</f>
        <v/>
      </c>
      <c r="AT76" s="167" t="str">
        <f>IF($AH76="","",IF(COUNTIF($AH$22:$AH$122,$AH76)&lt;4,"每隊最少4人",IF(COUNTIF($AH$22:$AH$122,$AH76)&gt;6,"每隊最多6人",COUNTIF($AH$22:$AH$122,$AH76))))</f>
        <v/>
      </c>
      <c r="AU76" s="164" t="str">
        <f>IF($E76="","",IF($AJ76="",$AQ76+$AR76+#REF!,$AQ76+$AR76+#REF!+$AJ$21))</f>
        <v/>
      </c>
      <c r="AV76" s="312"/>
      <c r="AW76" s="167"/>
    </row>
    <row r="77" spans="1:49" s="162" customFormat="1" ht="13" customHeight="1">
      <c r="A77" s="167" t="str">
        <f t="shared" si="1"/>
        <v/>
      </c>
      <c r="B77" s="286" t="str">
        <f t="shared" si="2"/>
        <v/>
      </c>
      <c r="C77" s="287"/>
      <c r="D77" s="167">
        <v>56</v>
      </c>
      <c r="E77" s="167" t="str">
        <f>IF(COUNTA($R77:$W77)&gt;0,$H77&amp;"O",IF(COUNTA($Z77:$AB77)&gt;0,$H77&amp;"O",IF($AI77&lt;&gt;"",$H77&amp;"O",$A77)))</f>
        <v/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29"/>
      <c r="AI77" s="36"/>
      <c r="AJ77" s="15"/>
      <c r="AK77" s="29"/>
      <c r="AL77" s="4"/>
      <c r="AM77" s="4"/>
      <c r="AN77" s="4"/>
      <c r="AO77" s="4"/>
      <c r="AP77" s="4"/>
      <c r="AQ77" s="164" t="str">
        <f>IF($I77="","",IF(COUNTA(L77:AE77)&gt;3,"超過3項個人項目",IF(COUNTA(L77:AE77)=0,"未選個人項目",IF(AL77="Y",0,IF(COUNTA(AK77)=1,COUNTA(L77:AE77)*($AQ$18+$AQ$19)+$AQ$17,IF(COUNTA(AK77)=0,COUNTA(L77:AE77)*($AQ$18+$AQ$17),"Error"))))))</f>
        <v/>
      </c>
      <c r="AR77" s="164">
        <f>IF(COUNTA(AF77:AG77)&gt;1,"只可選1項接力",IF(AS77="",0,$AR$18))</f>
        <v>0</v>
      </c>
      <c r="AS77" s="6" t="str">
        <f>UPPER(IF($AH77="","",IF(COUNTIF($AS$21:$AS76,$AH77)&lt;1,$AH77,"")))</f>
        <v/>
      </c>
      <c r="AT77" s="167" t="str">
        <f>IF($AH77="","",IF(COUNTIF($AH$22:$AH$122,$AH77)&lt;4,"每隊最少4人",IF(COUNTIF($AH$22:$AH$122,$AH77)&gt;6,"每隊最多6人",COUNTIF($AH$22:$AH$122,$AH77))))</f>
        <v/>
      </c>
      <c r="AU77" s="164" t="str">
        <f>IF($E77="","",IF($AJ77="",$AQ77+$AR77+#REF!,$AQ77+$AR77+#REF!+$AJ$21))</f>
        <v/>
      </c>
      <c r="AV77" s="312"/>
      <c r="AW77" s="167"/>
    </row>
    <row r="78" spans="1:49" s="162" customFormat="1" ht="13" customHeight="1">
      <c r="A78" s="167" t="str">
        <f t="shared" si="1"/>
        <v/>
      </c>
      <c r="B78" s="286" t="str">
        <f t="shared" si="2"/>
        <v/>
      </c>
      <c r="C78" s="287"/>
      <c r="D78" s="167">
        <v>57</v>
      </c>
      <c r="E78" s="167" t="str">
        <f>IF(COUNTA($R78:$W78)&gt;0,$H78&amp;"O",IF(COUNTA($Z78:$AB78)&gt;0,$H78&amp;"O",IF($AI78&lt;&gt;"",$H78&amp;"O",$A78)))</f>
        <v/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29"/>
      <c r="AI78" s="36"/>
      <c r="AJ78" s="15"/>
      <c r="AK78" s="29"/>
      <c r="AL78" s="4"/>
      <c r="AM78" s="4"/>
      <c r="AN78" s="4"/>
      <c r="AO78" s="4"/>
      <c r="AP78" s="4"/>
      <c r="AQ78" s="164" t="str">
        <f>IF($I78="","",IF(COUNTA(L78:AE78)&gt;3,"超過3項個人項目",IF(COUNTA(L78:AE78)=0,"未選個人項目",IF(AL78="Y",0,IF(COUNTA(AK78)=1,COUNTA(L78:AE78)*($AQ$18+$AQ$19)+$AQ$17,IF(COUNTA(AK78)=0,COUNTA(L78:AE78)*($AQ$18+$AQ$17),"Error"))))))</f>
        <v/>
      </c>
      <c r="AR78" s="164">
        <f>IF(COUNTA(AF78:AG78)&gt;1,"只可選1項接力",IF(AS78="",0,$AR$18))</f>
        <v>0</v>
      </c>
      <c r="AS78" s="6" t="str">
        <f>UPPER(IF($AH78="","",IF(COUNTIF($AS$21:$AS77,$AH78)&lt;1,$AH78,"")))</f>
        <v/>
      </c>
      <c r="AT78" s="167" t="str">
        <f>IF($AH78="","",IF(COUNTIF($AH$22:$AH$122,$AH78)&lt;4,"每隊最少4人",IF(COUNTIF($AH$22:$AH$122,$AH78)&gt;6,"每隊最多6人",COUNTIF($AH$22:$AH$122,$AH78))))</f>
        <v/>
      </c>
      <c r="AU78" s="164" t="str">
        <f>IF($E78="","",IF($AJ78="",$AQ78+$AR78+#REF!,$AQ78+$AR78+#REF!+$AJ$21))</f>
        <v/>
      </c>
      <c r="AV78" s="312"/>
      <c r="AW78" s="167"/>
    </row>
    <row r="79" spans="1:49" s="162" customFormat="1" ht="13" customHeight="1">
      <c r="A79" s="167" t="str">
        <f t="shared" si="1"/>
        <v/>
      </c>
      <c r="B79" s="286" t="str">
        <f t="shared" si="2"/>
        <v/>
      </c>
      <c r="C79" s="287"/>
      <c r="D79" s="167">
        <v>58</v>
      </c>
      <c r="E79" s="167" t="str">
        <f>IF(COUNTA($R79:$W79)&gt;0,$H79&amp;"O",IF(COUNTA($Z79:$AB79)&gt;0,$H79&amp;"O",IF($AI79&lt;&gt;"",$H79&amp;"O",$A79)))</f>
        <v/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29"/>
      <c r="AI79" s="36"/>
      <c r="AJ79" s="15"/>
      <c r="AK79" s="29"/>
      <c r="AL79" s="4"/>
      <c r="AM79" s="4"/>
      <c r="AN79" s="4"/>
      <c r="AO79" s="4"/>
      <c r="AP79" s="4"/>
      <c r="AQ79" s="164" t="str">
        <f>IF($I79="","",IF(COUNTA(L79:AE79)&gt;3,"超過3項個人項目",IF(COUNTA(L79:AE79)=0,"未選個人項目",IF(AL79="Y",0,IF(COUNTA(AK79)=1,COUNTA(L79:AE79)*($AQ$18+$AQ$19)+$AQ$17,IF(COUNTA(AK79)=0,COUNTA(L79:AE79)*($AQ$18+$AQ$17),"Error"))))))</f>
        <v/>
      </c>
      <c r="AR79" s="164">
        <f>IF(COUNTA(AF79:AG79)&gt;1,"只可選1項接力",IF(AS79="",0,$AR$18))</f>
        <v>0</v>
      </c>
      <c r="AS79" s="6" t="str">
        <f>UPPER(IF($AH79="","",IF(COUNTIF($AS$21:$AS78,$AH79)&lt;1,$AH79,"")))</f>
        <v/>
      </c>
      <c r="AT79" s="167" t="str">
        <f>IF($AH79="","",IF(COUNTIF($AH$22:$AH$122,$AH79)&lt;4,"每隊最少4人",IF(COUNTIF($AH$22:$AH$122,$AH79)&gt;6,"每隊最多6人",COUNTIF($AH$22:$AH$122,$AH79))))</f>
        <v/>
      </c>
      <c r="AU79" s="164" t="str">
        <f>IF($E79="","",IF($AJ79="",$AQ79+$AR79+#REF!,$AQ79+$AR79+#REF!+$AJ$21))</f>
        <v/>
      </c>
      <c r="AV79" s="312"/>
      <c r="AW79" s="167"/>
    </row>
    <row r="80" spans="1:49" s="162" customFormat="1" ht="13">
      <c r="A80" s="167" t="str">
        <f t="shared" si="1"/>
        <v/>
      </c>
      <c r="B80" s="286" t="str">
        <f t="shared" si="2"/>
        <v/>
      </c>
      <c r="C80" s="287"/>
      <c r="D80" s="167">
        <v>59</v>
      </c>
      <c r="E80" s="167" t="str">
        <f>IF(COUNTA($R80:$W80)&gt;0,$H80&amp;"O",IF(COUNTA($Z80:$AB80)&gt;0,$H80&amp;"O",IF($AI80&lt;&gt;"",$H80&amp;"O",$A80)))</f>
        <v/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29"/>
      <c r="AI80" s="36"/>
      <c r="AJ80" s="15"/>
      <c r="AK80" s="29"/>
      <c r="AL80" s="4"/>
      <c r="AM80" s="4"/>
      <c r="AN80" s="4"/>
      <c r="AO80" s="4"/>
      <c r="AP80" s="4"/>
      <c r="AQ80" s="164" t="str">
        <f>IF($I80="","",IF(COUNTA(L80:AE80)&gt;3,"超過3項個人項目",IF(COUNTA(L80:AE80)=0,"未選個人項目",IF(AL80="Y",0,IF(COUNTA(AK80)=1,COUNTA(L80:AE80)*($AQ$18+$AQ$19)+$AQ$17,IF(COUNTA(AK80)=0,COUNTA(L80:AE80)*($AQ$18+$AQ$17),"Error"))))))</f>
        <v/>
      </c>
      <c r="AR80" s="164">
        <f>IF(COUNTA(AF80:AG80)&gt;1,"只可選1項接力",IF(AS80="",0,$AR$18))</f>
        <v>0</v>
      </c>
      <c r="AS80" s="6" t="str">
        <f>UPPER(IF($AH80="","",IF(COUNTIF($AS$21:$AS79,$AH80)&lt;1,$AH80,"")))</f>
        <v/>
      </c>
      <c r="AT80" s="167" t="str">
        <f>IF($AH80="","",IF(COUNTIF($AH$22:$AH$122,$AH80)&lt;4,"每隊最少4人",IF(COUNTIF($AH$22:$AH$122,$AH80)&gt;6,"每隊最多6人",COUNTIF($AH$22:$AH$122,$AH80))))</f>
        <v/>
      </c>
      <c r="AU80" s="164" t="str">
        <f>IF($E80="","",IF($AJ80="",$AQ80+$AR80+#REF!,$AQ80+$AR80+#REF!+$AJ$21))</f>
        <v/>
      </c>
      <c r="AV80" s="312"/>
      <c r="AW80" s="167"/>
    </row>
    <row r="81" spans="1:49" s="162" customFormat="1" ht="13" customHeight="1">
      <c r="A81" s="167" t="str">
        <f t="shared" si="1"/>
        <v/>
      </c>
      <c r="B81" s="286" t="str">
        <f t="shared" si="2"/>
        <v/>
      </c>
      <c r="C81" s="287"/>
      <c r="D81" s="167">
        <v>60</v>
      </c>
      <c r="E81" s="167" t="str">
        <f>IF(COUNTA($R81:$W81)&gt;0,$H81&amp;"O",IF(COUNTA($Z81:$AB81)&gt;0,$H81&amp;"O",IF($AI81&lt;&gt;"",$H81&amp;"O",$A81)))</f>
        <v/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29"/>
      <c r="AI81" s="36"/>
      <c r="AJ81" s="15"/>
      <c r="AK81" s="29"/>
      <c r="AL81" s="4"/>
      <c r="AM81" s="4"/>
      <c r="AN81" s="4"/>
      <c r="AO81" s="4"/>
      <c r="AP81" s="4"/>
      <c r="AQ81" s="164" t="str">
        <f>IF($I81="","",IF(COUNTA(L81:AE81)&gt;3,"超過3項個人項目",IF(COUNTA(L81:AE81)=0,"未選個人項目",IF(AL81="Y",0,IF(COUNTA(AK81)=1,COUNTA(L81:AE81)*($AQ$18+$AQ$19)+$AQ$17,IF(COUNTA(AK81)=0,COUNTA(L81:AE81)*($AQ$18+$AQ$17),"Error"))))))</f>
        <v/>
      </c>
      <c r="AR81" s="164">
        <f>IF(COUNTA(AF81:AG81)&gt;1,"只可選1項接力",IF(AS81="",0,$AR$18))</f>
        <v>0</v>
      </c>
      <c r="AS81" s="6" t="str">
        <f>UPPER(IF($AH81="","",IF(COUNTIF($AS$21:$AS80,$AH81)&lt;1,$AH81,"")))</f>
        <v/>
      </c>
      <c r="AT81" s="167" t="str">
        <f>IF($AH81="","",IF(COUNTIF($AH$22:$AH$122,$AH81)&lt;4,"每隊最少4人",IF(COUNTIF($AH$22:$AH$122,$AH81)&gt;6,"每隊最多6人",COUNTIF($AH$22:$AH$122,$AH81))))</f>
        <v/>
      </c>
      <c r="AU81" s="164" t="str">
        <f>IF($E81="","",IF($AJ81="",$AQ81+$AR81+#REF!,$AQ81+$AR81+#REF!+$AJ$21))</f>
        <v/>
      </c>
      <c r="AV81" s="312"/>
      <c r="AW81" s="167"/>
    </row>
    <row r="82" spans="1:49" s="162" customFormat="1" ht="13" customHeight="1">
      <c r="A82" s="167" t="str">
        <f t="shared" si="1"/>
        <v/>
      </c>
      <c r="B82" s="286" t="str">
        <f t="shared" si="2"/>
        <v/>
      </c>
      <c r="C82" s="287"/>
      <c r="D82" s="167">
        <v>61</v>
      </c>
      <c r="E82" s="167" t="str">
        <f>IF(COUNTA($R82:$W82)&gt;0,$H82&amp;"O",IF(COUNTA($Z82:$AB82)&gt;0,$H82&amp;"O",IF($AI82&lt;&gt;"",$H82&amp;"O",$A82)))</f>
        <v/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29"/>
      <c r="AI82" s="36"/>
      <c r="AJ82" s="15"/>
      <c r="AK82" s="29"/>
      <c r="AL82" s="4"/>
      <c r="AM82" s="4"/>
      <c r="AN82" s="4"/>
      <c r="AO82" s="4"/>
      <c r="AP82" s="4"/>
      <c r="AQ82" s="164" t="str">
        <f>IF($I82="","",IF(COUNTA(L82:AE82)&gt;3,"超過3項個人項目",IF(COUNTA(L82:AE82)=0,"未選個人項目",IF(AL82="Y",0,IF(COUNTA(AK82)=1,COUNTA(L82:AE82)*($AQ$18+$AQ$19)+$AQ$17,IF(COUNTA(AK82)=0,COUNTA(L82:AE82)*($AQ$18+$AQ$17),"Error"))))))</f>
        <v/>
      </c>
      <c r="AR82" s="164">
        <f>IF(COUNTA(AF82:AG82)&gt;1,"只可選1項接力",IF(AS82="",0,$AR$18))</f>
        <v>0</v>
      </c>
      <c r="AS82" s="6" t="str">
        <f>UPPER(IF($AH82="","",IF(COUNTIF($AS$21:$AS81,$AH82)&lt;1,$AH82,"")))</f>
        <v/>
      </c>
      <c r="AT82" s="167" t="str">
        <f>IF($AH82="","",IF(COUNTIF($AH$22:$AH$122,$AH82)&lt;4,"每隊最少4人",IF(COUNTIF($AH$22:$AH$122,$AH82)&gt;6,"每隊最多6人",COUNTIF($AH$22:$AH$122,$AH82))))</f>
        <v/>
      </c>
      <c r="AU82" s="164" t="str">
        <f>IF($E82="","",IF($AJ82="",$AQ82+$AR82+#REF!,$AQ82+$AR82+#REF!+$AJ$21))</f>
        <v/>
      </c>
      <c r="AV82" s="312"/>
      <c r="AW82" s="167"/>
    </row>
    <row r="83" spans="1:49" s="162" customFormat="1" ht="13" customHeight="1">
      <c r="A83" s="167" t="str">
        <f t="shared" si="1"/>
        <v/>
      </c>
      <c r="B83" s="286" t="str">
        <f t="shared" si="2"/>
        <v/>
      </c>
      <c r="C83" s="287"/>
      <c r="D83" s="167">
        <v>62</v>
      </c>
      <c r="E83" s="167" t="str">
        <f>IF(COUNTA($R83:$W83)&gt;0,$H83&amp;"O",IF(COUNTA($Z83:$AB83)&gt;0,$H83&amp;"O",IF($AI83&lt;&gt;"",$H83&amp;"O",$A83)))</f>
        <v/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29"/>
      <c r="AI83" s="36"/>
      <c r="AJ83" s="15"/>
      <c r="AK83" s="29"/>
      <c r="AL83" s="4"/>
      <c r="AM83" s="4"/>
      <c r="AN83" s="4"/>
      <c r="AO83" s="4"/>
      <c r="AP83" s="4"/>
      <c r="AQ83" s="164" t="str">
        <f>IF($I83="","",IF(COUNTA(L83:AE83)&gt;3,"超過3項個人項目",IF(COUNTA(L83:AE83)=0,"未選個人項目",IF(AL83="Y",0,IF(COUNTA(AK83)=1,COUNTA(L83:AE83)*($AQ$18+$AQ$19)+$AQ$17,IF(COUNTA(AK83)=0,COUNTA(L83:AE83)*($AQ$18+$AQ$17),"Error"))))))</f>
        <v/>
      </c>
      <c r="AR83" s="164">
        <f>IF(COUNTA(AF83:AG83)&gt;1,"只可選1項接力",IF(AS83="",0,$AR$18))</f>
        <v>0</v>
      </c>
      <c r="AS83" s="6" t="str">
        <f>UPPER(IF($AH83="","",IF(COUNTIF($AS$21:$AS82,$AH83)&lt;1,$AH83,"")))</f>
        <v/>
      </c>
      <c r="AT83" s="167" t="str">
        <f>IF($AH83="","",IF(COUNTIF($AH$22:$AH$122,$AH83)&lt;4,"每隊最少4人",IF(COUNTIF($AH$22:$AH$122,$AH83)&gt;6,"每隊最多6人",COUNTIF($AH$22:$AH$122,$AH83))))</f>
        <v/>
      </c>
      <c r="AU83" s="164" t="str">
        <f>IF($E83="","",IF($AJ83="",$AQ83+$AR83+#REF!,$AQ83+$AR83+#REF!+$AJ$21))</f>
        <v/>
      </c>
      <c r="AV83" s="312"/>
      <c r="AW83" s="167"/>
    </row>
    <row r="84" spans="1:49" s="162" customFormat="1" ht="13" customHeight="1">
      <c r="A84" s="167" t="str">
        <f t="shared" si="1"/>
        <v/>
      </c>
      <c r="B84" s="286" t="str">
        <f t="shared" si="2"/>
        <v/>
      </c>
      <c r="C84" s="287"/>
      <c r="D84" s="167">
        <v>63</v>
      </c>
      <c r="E84" s="167" t="str">
        <f>IF(COUNTA($R84:$W84)&gt;0,$H84&amp;"O",IF(COUNTA($Z84:$AB84)&gt;0,$H84&amp;"O",IF($AI84&lt;&gt;"",$H84&amp;"O",$A84)))</f>
        <v/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29"/>
      <c r="AI84" s="36"/>
      <c r="AJ84" s="15"/>
      <c r="AK84" s="29"/>
      <c r="AL84" s="4"/>
      <c r="AM84" s="4"/>
      <c r="AN84" s="4"/>
      <c r="AO84" s="4"/>
      <c r="AP84" s="4"/>
      <c r="AQ84" s="164" t="str">
        <f>IF($I84="","",IF(COUNTA(L84:AE84)&gt;3,"超過3項個人項目",IF(COUNTA(L84:AE84)=0,"未選個人項目",IF(AL84="Y",0,IF(COUNTA(AK84)=1,COUNTA(L84:AE84)*($AQ$18+$AQ$19)+$AQ$17,IF(COUNTA(AK84)=0,COUNTA(L84:AE84)*($AQ$18+$AQ$17),"Error"))))))</f>
        <v/>
      </c>
      <c r="AR84" s="164">
        <f>IF(COUNTA(AF84:AG84)&gt;1,"只可選1項接力",IF(AS84="",0,$AR$18))</f>
        <v>0</v>
      </c>
      <c r="AS84" s="6" t="str">
        <f>UPPER(IF($AH84="","",IF(COUNTIF($AS$21:$AS83,$AH84)&lt;1,$AH84,"")))</f>
        <v/>
      </c>
      <c r="AT84" s="167" t="str">
        <f>IF($AH84="","",IF(COUNTIF($AH$22:$AH$122,$AH84)&lt;4,"每隊最少4人",IF(COUNTIF($AH$22:$AH$122,$AH84)&gt;6,"每隊最多6人",COUNTIF($AH$22:$AH$122,$AH84))))</f>
        <v/>
      </c>
      <c r="AU84" s="164" t="str">
        <f>IF($E84="","",IF($AJ84="",$AQ84+$AR84+#REF!,$AQ84+$AR84+#REF!+$AJ$21))</f>
        <v/>
      </c>
      <c r="AV84" s="312"/>
      <c r="AW84" s="167"/>
    </row>
    <row r="85" spans="1:49" s="162" customFormat="1" ht="13" customHeight="1">
      <c r="A85" s="167" t="str">
        <f t="shared" si="1"/>
        <v/>
      </c>
      <c r="B85" s="286" t="str">
        <f t="shared" si="2"/>
        <v/>
      </c>
      <c r="C85" s="287"/>
      <c r="D85" s="167">
        <v>64</v>
      </c>
      <c r="E85" s="167" t="str">
        <f>IF(COUNTA($R85:$W85)&gt;0,$H85&amp;"O",IF(COUNTA($Z85:$AB85)&gt;0,$H85&amp;"O",IF($AI85&lt;&gt;"",$H85&amp;"O",$A85)))</f>
        <v/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29"/>
      <c r="AI85" s="36"/>
      <c r="AJ85" s="15"/>
      <c r="AK85" s="29"/>
      <c r="AL85" s="4"/>
      <c r="AM85" s="4"/>
      <c r="AN85" s="4"/>
      <c r="AO85" s="4"/>
      <c r="AP85" s="4"/>
      <c r="AQ85" s="164" t="str">
        <f>IF($I85="","",IF(COUNTA(L85:AE85)&gt;3,"超過3項個人項目",IF(COUNTA(L85:AE85)=0,"未選個人項目",IF(AL85="Y",0,IF(COUNTA(AK85)=1,COUNTA(L85:AE85)*($AQ$18+$AQ$19)+$AQ$17,IF(COUNTA(AK85)=0,COUNTA(L85:AE85)*($AQ$18+$AQ$17),"Error"))))))</f>
        <v/>
      </c>
      <c r="AR85" s="164">
        <f>IF(COUNTA(AF85:AG85)&gt;1,"只可選1項接力",IF(AS85="",0,$AR$18))</f>
        <v>0</v>
      </c>
      <c r="AS85" s="6" t="str">
        <f>UPPER(IF($AH85="","",IF(COUNTIF($AS$21:$AS84,$AH85)&lt;1,$AH85,"")))</f>
        <v/>
      </c>
      <c r="AT85" s="167" t="str">
        <f>IF($AH85="","",IF(COUNTIF($AH$22:$AH$122,$AH85)&lt;4,"每隊最少4人",IF(COUNTIF($AH$22:$AH$122,$AH85)&gt;6,"每隊最多6人",COUNTIF($AH$22:$AH$122,$AH85))))</f>
        <v/>
      </c>
      <c r="AU85" s="164" t="str">
        <f>IF($E85="","",IF($AJ85="",$AQ85+$AR85+#REF!,$AQ85+$AR85+#REF!+$AJ$21))</f>
        <v/>
      </c>
      <c r="AV85" s="312"/>
      <c r="AW85" s="167"/>
    </row>
    <row r="86" spans="1:49" s="162" customFormat="1" ht="13" customHeight="1">
      <c r="A86" s="167" t="str">
        <f t="shared" ref="A86:A121" si="3">UPPER(IF($I86="","",IF($I86&lt;$D$4,$H86&amp;"O",IF($H86="M",VLOOKUP($I86,$D$4:$F$11,2,0),IF($H86="F",VLOOKUP($I86,$D$4:$F$11,3,0))))))</f>
        <v/>
      </c>
      <c r="B86" s="286" t="str">
        <f t="shared" ref="B86:B121" si="4">IF(G86="","",IF(C86="","X",E86&amp;TEXT(C86,"000")))</f>
        <v/>
      </c>
      <c r="C86" s="287"/>
      <c r="D86" s="167">
        <v>65</v>
      </c>
      <c r="E86" s="167" t="str">
        <f>IF(COUNTA($R86:$W86)&gt;0,$H86&amp;"O",IF(COUNTA($Z86:$AB86)&gt;0,$H86&amp;"O",IF($AI86&lt;&gt;"",$H86&amp;"O",$A86)))</f>
        <v/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29"/>
      <c r="AI86" s="36"/>
      <c r="AJ86" s="15"/>
      <c r="AK86" s="29"/>
      <c r="AL86" s="4"/>
      <c r="AM86" s="4"/>
      <c r="AN86" s="4"/>
      <c r="AO86" s="4"/>
      <c r="AP86" s="4"/>
      <c r="AQ86" s="164" t="str">
        <f>IF($I86="","",IF(COUNTA(L86:AE86)&gt;3,"超過3項個人項目",IF(COUNTA(L86:AE86)=0,"未選個人項目",IF(AL86="Y",0,IF(COUNTA(AK86)=1,COUNTA(L86:AE86)*($AQ$18+$AQ$19)+$AQ$17,IF(COUNTA(AK86)=0,COUNTA(L86:AE86)*($AQ$18+$AQ$17),"Error"))))))</f>
        <v/>
      </c>
      <c r="AR86" s="164">
        <f>IF(COUNTA(AF86:AG86)&gt;1,"只可選1項接力",IF(AS86="",0,$AR$18))</f>
        <v>0</v>
      </c>
      <c r="AS86" s="6" t="str">
        <f>UPPER(IF($AH86="","",IF(COUNTIF($AS$21:$AS85,$AH86)&lt;1,$AH86,"")))</f>
        <v/>
      </c>
      <c r="AT86" s="167" t="str">
        <f>IF($AH86="","",IF(COUNTIF($AH$22:$AH$122,$AH86)&lt;4,"每隊最少4人",IF(COUNTIF($AH$22:$AH$122,$AH86)&gt;6,"每隊最多6人",COUNTIF($AH$22:$AH$122,$AH86))))</f>
        <v/>
      </c>
      <c r="AU86" s="164" t="str">
        <f>IF($E86="","",IF($AJ86="",$AQ86+$AR86+#REF!,$AQ86+$AR86+#REF!+$AJ$21))</f>
        <v/>
      </c>
      <c r="AV86" s="312"/>
      <c r="AW86" s="167"/>
    </row>
    <row r="87" spans="1:49" s="162" customFormat="1" ht="13" customHeight="1">
      <c r="A87" s="167" t="str">
        <f t="shared" si="3"/>
        <v/>
      </c>
      <c r="B87" s="286" t="str">
        <f t="shared" si="4"/>
        <v/>
      </c>
      <c r="C87" s="287"/>
      <c r="D87" s="167">
        <v>66</v>
      </c>
      <c r="E87" s="167" t="str">
        <f>IF(COUNTA($R87:$W87)&gt;0,$H87&amp;"O",IF(COUNTA($Z87:$AB87)&gt;0,$H87&amp;"O",IF($AI87&lt;&gt;"",$H87&amp;"O",$A87)))</f>
        <v/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29"/>
      <c r="AI87" s="36"/>
      <c r="AJ87" s="15"/>
      <c r="AK87" s="29"/>
      <c r="AL87" s="4"/>
      <c r="AM87" s="4"/>
      <c r="AN87" s="4"/>
      <c r="AO87" s="4"/>
      <c r="AP87" s="4"/>
      <c r="AQ87" s="164" t="str">
        <f>IF($I87="","",IF(COUNTA(L87:AE87)&gt;3,"超過3項個人項目",IF(COUNTA(L87:AE87)=0,"未選個人項目",IF(AL87="Y",0,IF(COUNTA(AK87)=1,COUNTA(L87:AE87)*($AQ$18+$AQ$19)+$AQ$17,IF(COUNTA(AK87)=0,COUNTA(L87:AE87)*($AQ$18+$AQ$17),"Error"))))))</f>
        <v/>
      </c>
      <c r="AR87" s="164">
        <f>IF(COUNTA(AF87:AG87)&gt;1,"只可選1項接力",IF(AS87="",0,$AR$18))</f>
        <v>0</v>
      </c>
      <c r="AS87" s="6" t="str">
        <f>UPPER(IF($AH87="","",IF(COUNTIF($AS$21:$AS86,$AH87)&lt;1,$AH87,"")))</f>
        <v/>
      </c>
      <c r="AT87" s="167" t="str">
        <f>IF($AH87="","",IF(COUNTIF($AH$22:$AH$122,$AH87)&lt;4,"每隊最少4人",IF(COUNTIF($AH$22:$AH$122,$AH87)&gt;6,"每隊最多6人",COUNTIF($AH$22:$AH$122,$AH87))))</f>
        <v/>
      </c>
      <c r="AU87" s="164" t="str">
        <f>IF($E87="","",IF($AJ87="",$AQ87+$AR87+#REF!,$AQ87+$AR87+#REF!+$AJ$21))</f>
        <v/>
      </c>
      <c r="AV87" s="312"/>
      <c r="AW87" s="167"/>
    </row>
    <row r="88" spans="1:49" s="162" customFormat="1" ht="13" customHeight="1">
      <c r="A88" s="167" t="str">
        <f t="shared" si="3"/>
        <v/>
      </c>
      <c r="B88" s="286" t="str">
        <f t="shared" si="4"/>
        <v/>
      </c>
      <c r="C88" s="287"/>
      <c r="D88" s="167">
        <v>67</v>
      </c>
      <c r="E88" s="167" t="str">
        <f>IF(COUNTA($R88:$W88)&gt;0,$H88&amp;"O",IF(COUNTA($Z88:$AB88)&gt;0,$H88&amp;"O",IF($AI88&lt;&gt;"",$H88&amp;"O",$A88)))</f>
        <v/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29"/>
      <c r="AI88" s="36"/>
      <c r="AJ88" s="15"/>
      <c r="AK88" s="29"/>
      <c r="AL88" s="4"/>
      <c r="AM88" s="4"/>
      <c r="AN88" s="4"/>
      <c r="AO88" s="4"/>
      <c r="AP88" s="4"/>
      <c r="AQ88" s="164" t="str">
        <f>IF($I88="","",IF(COUNTA(L88:AE88)&gt;3,"超過3項個人項目",IF(COUNTA(L88:AE88)=0,"未選個人項目",IF(AL88="Y",0,IF(COUNTA(AK88)=1,COUNTA(L88:AE88)*($AQ$18+$AQ$19)+$AQ$17,IF(COUNTA(AK88)=0,COUNTA(L88:AE88)*($AQ$18+$AQ$17),"Error"))))))</f>
        <v/>
      </c>
      <c r="AR88" s="164">
        <f>IF(COUNTA(AF88:AG88)&gt;1,"只可選1項接力",IF(AS88="",0,$AR$18))</f>
        <v>0</v>
      </c>
      <c r="AS88" s="6" t="str">
        <f>UPPER(IF($AH88="","",IF(COUNTIF($AS$21:$AS87,$AH88)&lt;1,$AH88,"")))</f>
        <v/>
      </c>
      <c r="AT88" s="167" t="str">
        <f>IF($AH88="","",IF(COUNTIF($AH$22:$AH$122,$AH88)&lt;4,"每隊最少4人",IF(COUNTIF($AH$22:$AH$122,$AH88)&gt;6,"每隊最多6人",COUNTIF($AH$22:$AH$122,$AH88))))</f>
        <v/>
      </c>
      <c r="AU88" s="164" t="str">
        <f>IF($E88="","",IF($AJ88="",$AQ88+$AR88+#REF!,$AQ88+$AR88+#REF!+$AJ$21))</f>
        <v/>
      </c>
      <c r="AV88" s="312"/>
      <c r="AW88" s="167"/>
    </row>
    <row r="89" spans="1:49" s="162" customFormat="1" ht="13" customHeight="1">
      <c r="A89" s="167" t="str">
        <f t="shared" si="3"/>
        <v/>
      </c>
      <c r="B89" s="286" t="str">
        <f t="shared" si="4"/>
        <v/>
      </c>
      <c r="C89" s="287"/>
      <c r="D89" s="167">
        <v>68</v>
      </c>
      <c r="E89" s="167" t="str">
        <f>IF(COUNTA($R89:$W89)&gt;0,$H89&amp;"O",IF(COUNTA($Z89:$AB89)&gt;0,$H89&amp;"O",IF($AI89&lt;&gt;"",$H89&amp;"O",$A89)))</f>
        <v/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29"/>
      <c r="AI89" s="36"/>
      <c r="AJ89" s="15"/>
      <c r="AK89" s="29"/>
      <c r="AL89" s="4"/>
      <c r="AM89" s="4"/>
      <c r="AN89" s="4"/>
      <c r="AO89" s="4"/>
      <c r="AP89" s="4"/>
      <c r="AQ89" s="164" t="str">
        <f>IF($I89="","",IF(COUNTA(L89:AE89)&gt;3,"超過3項個人項目",IF(COUNTA(L89:AE89)=0,"未選個人項目",IF(AL89="Y",0,IF(COUNTA(AK89)=1,COUNTA(L89:AE89)*($AQ$18+$AQ$19)+$AQ$17,IF(COUNTA(AK89)=0,COUNTA(L89:AE89)*($AQ$18+$AQ$17),"Error"))))))</f>
        <v/>
      </c>
      <c r="AR89" s="164">
        <f>IF(COUNTA(AF89:AG89)&gt;1,"只可選1項接力",IF(AS89="",0,$AR$18))</f>
        <v>0</v>
      </c>
      <c r="AS89" s="6" t="str">
        <f>UPPER(IF($AH89="","",IF(COUNTIF($AS$21:$AS88,$AH89)&lt;1,$AH89,"")))</f>
        <v/>
      </c>
      <c r="AT89" s="167" t="str">
        <f>IF($AH89="","",IF(COUNTIF($AH$22:$AH$122,$AH89)&lt;4,"每隊最少4人",IF(COUNTIF($AH$22:$AH$122,$AH89)&gt;6,"每隊最多6人",COUNTIF($AH$22:$AH$122,$AH89))))</f>
        <v/>
      </c>
      <c r="AU89" s="164" t="str">
        <f>IF($E89="","",IF($AJ89="",$AQ89+$AR89+#REF!,$AQ89+$AR89+#REF!+$AJ$21))</f>
        <v/>
      </c>
      <c r="AV89" s="312"/>
      <c r="AW89" s="167"/>
    </row>
    <row r="90" spans="1:49" s="162" customFormat="1" ht="13" customHeight="1">
      <c r="A90" s="167" t="str">
        <f t="shared" si="3"/>
        <v/>
      </c>
      <c r="B90" s="286" t="str">
        <f t="shared" si="4"/>
        <v/>
      </c>
      <c r="C90" s="287"/>
      <c r="D90" s="167">
        <v>69</v>
      </c>
      <c r="E90" s="167" t="str">
        <f>IF(COUNTA($R90:$W90)&gt;0,$H90&amp;"O",IF(COUNTA($Z90:$AB90)&gt;0,$H90&amp;"O",IF($AI90&lt;&gt;"",$H90&amp;"O",$A90)))</f>
        <v/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29"/>
      <c r="AI90" s="36"/>
      <c r="AJ90" s="15"/>
      <c r="AK90" s="29"/>
      <c r="AL90" s="4"/>
      <c r="AM90" s="4"/>
      <c r="AN90" s="4"/>
      <c r="AO90" s="4"/>
      <c r="AP90" s="4"/>
      <c r="AQ90" s="164" t="str">
        <f>IF($I90="","",IF(COUNTA(L90:AE90)&gt;3,"超過3項個人項目",IF(COUNTA(L90:AE90)=0,"未選個人項目",IF(AL90="Y",0,IF(COUNTA(AK90)=1,COUNTA(L90:AE90)*($AQ$18+$AQ$19)+$AQ$17,IF(COUNTA(AK90)=0,COUNTA(L90:AE90)*($AQ$18+$AQ$17),"Error"))))))</f>
        <v/>
      </c>
      <c r="AR90" s="164">
        <f>IF(COUNTA(AF90:AG90)&gt;1,"只可選1項接力",IF(AS90="",0,$AR$18))</f>
        <v>0</v>
      </c>
      <c r="AS90" s="6" t="str">
        <f>UPPER(IF($AH90="","",IF(COUNTIF($AS$21:$AS89,$AH90)&lt;1,$AH90,"")))</f>
        <v/>
      </c>
      <c r="AT90" s="167" t="str">
        <f>IF($AH90="","",IF(COUNTIF($AH$22:$AH$122,$AH90)&lt;4,"每隊最少4人",IF(COUNTIF($AH$22:$AH$122,$AH90)&gt;6,"每隊最多6人",COUNTIF($AH$22:$AH$122,$AH90))))</f>
        <v/>
      </c>
      <c r="AU90" s="164" t="str">
        <f>IF($E90="","",IF($AJ90="",$AQ90+$AR90+#REF!,$AQ90+$AR90+#REF!+$AJ$21))</f>
        <v/>
      </c>
      <c r="AV90" s="312"/>
      <c r="AW90" s="167"/>
    </row>
    <row r="91" spans="1:49" s="162" customFormat="1" ht="14" customHeight="1">
      <c r="A91" s="167" t="str">
        <f t="shared" si="3"/>
        <v/>
      </c>
      <c r="B91" s="286" t="str">
        <f t="shared" si="4"/>
        <v/>
      </c>
      <c r="C91" s="287"/>
      <c r="D91" s="167">
        <v>70</v>
      </c>
      <c r="E91" s="167" t="str">
        <f>IF(COUNTA($R91:$W91)&gt;0,$H91&amp;"O",IF(COUNTA($Z91:$AB91)&gt;0,$H91&amp;"O",IF($AI91&lt;&gt;"",$H91&amp;"O",$A91)))</f>
        <v/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29"/>
      <c r="AI91" s="36"/>
      <c r="AJ91" s="15"/>
      <c r="AK91" s="29"/>
      <c r="AL91" s="4"/>
      <c r="AM91" s="4"/>
      <c r="AN91" s="4"/>
      <c r="AO91" s="4"/>
      <c r="AP91" s="4"/>
      <c r="AQ91" s="164" t="str">
        <f>IF($I91="","",IF(COUNTA(L91:AE91)&gt;3,"超過3項個人項目",IF(COUNTA(L91:AE91)=0,"未選個人項目",IF(AL91="Y",0,IF(COUNTA(AK91)=1,COUNTA(L91:AE91)*($AQ$18+$AQ$19)+$AQ$17,IF(COUNTA(AK91)=0,COUNTA(L91:AE91)*($AQ$18+$AQ$17),"Error"))))))</f>
        <v/>
      </c>
      <c r="AR91" s="164">
        <f>IF(COUNTA(AF91:AG91)&gt;1,"只可選1項接力",IF(AS91="",0,$AR$18))</f>
        <v>0</v>
      </c>
      <c r="AS91" s="6" t="str">
        <f>UPPER(IF($AH91="","",IF(COUNTIF($AS$21:$AS90,$AH91)&lt;1,$AH91,"")))</f>
        <v/>
      </c>
      <c r="AT91" s="167" t="str">
        <f>IF($AH91="","",IF(COUNTIF($AH$22:$AH$122,$AH91)&lt;4,"每隊最少4人",IF(COUNTIF($AH$22:$AH$122,$AH91)&gt;6,"每隊最多6人",COUNTIF($AH$22:$AH$122,$AH91))))</f>
        <v/>
      </c>
      <c r="AU91" s="164" t="str">
        <f>IF($E91="","",IF($AJ91="",$AQ91+$AR91+#REF!,$AQ91+$AR91+#REF!+$AJ$21))</f>
        <v/>
      </c>
      <c r="AV91" s="312"/>
      <c r="AW91" s="167"/>
    </row>
    <row r="92" spans="1:49" s="162" customFormat="1" ht="13" customHeight="1">
      <c r="A92" s="167" t="str">
        <f t="shared" si="3"/>
        <v/>
      </c>
      <c r="B92" s="286" t="str">
        <f t="shared" si="4"/>
        <v/>
      </c>
      <c r="C92" s="287"/>
      <c r="D92" s="167">
        <v>71</v>
      </c>
      <c r="E92" s="167" t="str">
        <f>IF(COUNTA($R92:$W92)&gt;0,$H92&amp;"O",IF(COUNTA($Z92:$AB92)&gt;0,$H92&amp;"O",IF($AI92&lt;&gt;"",$H92&amp;"O",$A92)))</f>
        <v/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29"/>
      <c r="AI92" s="36"/>
      <c r="AJ92" s="15"/>
      <c r="AK92" s="29"/>
      <c r="AL92" s="4"/>
      <c r="AM92" s="4"/>
      <c r="AN92" s="4"/>
      <c r="AO92" s="4"/>
      <c r="AP92" s="4"/>
      <c r="AQ92" s="164" t="str">
        <f>IF($I92="","",IF(COUNTA(L92:AE92)&gt;3,"超過3項個人項目",IF(COUNTA(L92:AE92)=0,"未選個人項目",IF(AL92="Y",0,IF(COUNTA(AK92)=1,COUNTA(L92:AE92)*($AQ$18+$AQ$19)+$AQ$17,IF(COUNTA(AK92)=0,COUNTA(L92:AE92)*($AQ$18+$AQ$17),"Error"))))))</f>
        <v/>
      </c>
      <c r="AR92" s="164">
        <f>IF(COUNTA(AF92:AG92)&gt;1,"只可選1項接力",IF(AS92="",0,$AR$18))</f>
        <v>0</v>
      </c>
      <c r="AS92" s="6" t="str">
        <f>UPPER(IF($AH92="","",IF(COUNTIF($AS$21:$AS91,$AH92)&lt;1,$AH92,"")))</f>
        <v/>
      </c>
      <c r="AT92" s="167" t="str">
        <f>IF($AH92="","",IF(COUNTIF($AH$22:$AH$122,$AH92)&lt;4,"每隊最少4人",IF(COUNTIF($AH$22:$AH$122,$AH92)&gt;6,"每隊最多6人",COUNTIF($AH$22:$AH$122,$AH92))))</f>
        <v/>
      </c>
      <c r="AU92" s="164" t="str">
        <f>IF($E92="","",IF($AJ92="",$AQ92+$AR92+#REF!,$AQ92+$AR92+#REF!+$AJ$21))</f>
        <v/>
      </c>
      <c r="AV92" s="312"/>
      <c r="AW92" s="167"/>
    </row>
    <row r="93" spans="1:49" s="162" customFormat="1" ht="13" customHeight="1">
      <c r="A93" s="167" t="str">
        <f t="shared" si="3"/>
        <v/>
      </c>
      <c r="B93" s="286" t="str">
        <f t="shared" si="4"/>
        <v/>
      </c>
      <c r="C93" s="287"/>
      <c r="D93" s="167">
        <v>72</v>
      </c>
      <c r="E93" s="167" t="str">
        <f>IF(COUNTA($R93:$W93)&gt;0,$H93&amp;"O",IF(COUNTA($Z93:$AB93)&gt;0,$H93&amp;"O",IF($AI93&lt;&gt;"",$H93&amp;"O",$A93)))</f>
        <v/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29"/>
      <c r="AI93" s="36"/>
      <c r="AJ93" s="15"/>
      <c r="AK93" s="29"/>
      <c r="AL93" s="4"/>
      <c r="AM93" s="4"/>
      <c r="AN93" s="4"/>
      <c r="AO93" s="4"/>
      <c r="AP93" s="4"/>
      <c r="AQ93" s="164" t="str">
        <f>IF($I93="","",IF(COUNTA(L93:AE93)&gt;3,"超過3項個人項目",IF(COUNTA(L93:AE93)=0,"未選個人項目",IF(AL93="Y",0,IF(COUNTA(AK93)=1,COUNTA(L93:AE93)*($AQ$18+$AQ$19)+$AQ$17,IF(COUNTA(AK93)=0,COUNTA(L93:AE93)*($AQ$18+$AQ$17),"Error"))))))</f>
        <v/>
      </c>
      <c r="AR93" s="164">
        <f>IF(COUNTA(AF93:AG93)&gt;1,"只可選1項接力",IF(AS93="",0,$AR$18))</f>
        <v>0</v>
      </c>
      <c r="AS93" s="6" t="str">
        <f>UPPER(IF($AH93="","",IF(COUNTIF($AS$21:$AS92,$AH93)&lt;1,$AH93,"")))</f>
        <v/>
      </c>
      <c r="AT93" s="167" t="str">
        <f>IF($AH93="","",IF(COUNTIF($AH$22:$AH$122,$AH93)&lt;4,"每隊最少4人",IF(COUNTIF($AH$22:$AH$122,$AH93)&gt;6,"每隊最多6人",COUNTIF($AH$22:$AH$122,$AH93))))</f>
        <v/>
      </c>
      <c r="AU93" s="164" t="str">
        <f>IF($E93="","",IF($AJ93="",$AQ93+$AR93+#REF!,$AQ93+$AR93+#REF!+$AJ$21))</f>
        <v/>
      </c>
      <c r="AV93" s="312"/>
      <c r="AW93" s="167"/>
    </row>
    <row r="94" spans="1:49" s="162" customFormat="1" ht="13" customHeight="1">
      <c r="A94" s="167" t="str">
        <f t="shared" si="3"/>
        <v/>
      </c>
      <c r="B94" s="286" t="str">
        <f t="shared" si="4"/>
        <v/>
      </c>
      <c r="C94" s="287"/>
      <c r="D94" s="167">
        <v>73</v>
      </c>
      <c r="E94" s="167" t="str">
        <f>IF(COUNTA($R94:$W94)&gt;0,$H94&amp;"O",IF(COUNTA($Z94:$AB94)&gt;0,$H94&amp;"O",IF($AI94&lt;&gt;"",$H94&amp;"O",$A94)))</f>
        <v/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29"/>
      <c r="AI94" s="36"/>
      <c r="AJ94" s="15"/>
      <c r="AK94" s="29"/>
      <c r="AL94" s="4"/>
      <c r="AM94" s="4"/>
      <c r="AN94" s="4"/>
      <c r="AO94" s="4"/>
      <c r="AP94" s="4"/>
      <c r="AQ94" s="164" t="str">
        <f>IF($I94="","",IF(COUNTA(L94:AE94)&gt;3,"超過3項個人項目",IF(COUNTA(L94:AE94)=0,"未選個人項目",IF(AL94="Y",0,IF(COUNTA(AK94)=1,COUNTA(L94:AE94)*($AQ$18+$AQ$19)+$AQ$17,IF(COUNTA(AK94)=0,COUNTA(L94:AE94)*($AQ$18+$AQ$17),"Error"))))))</f>
        <v/>
      </c>
      <c r="AR94" s="164">
        <f>IF(COUNTA(AF94:AG94)&gt;1,"只可選1項接力",IF(AS94="",0,$AR$18))</f>
        <v>0</v>
      </c>
      <c r="AS94" s="6" t="str">
        <f>UPPER(IF($AH94="","",IF(COUNTIF($AS$21:$AS93,$AH94)&lt;1,$AH94,"")))</f>
        <v/>
      </c>
      <c r="AT94" s="167" t="str">
        <f>IF($AH94="","",IF(COUNTIF($AH$22:$AH$122,$AH94)&lt;4,"每隊最少4人",IF(COUNTIF($AH$22:$AH$122,$AH94)&gt;6,"每隊最多6人",COUNTIF($AH$22:$AH$122,$AH94))))</f>
        <v/>
      </c>
      <c r="AU94" s="164" t="str">
        <f>IF($E94="","",IF($AJ94="",$AQ94+$AR94+#REF!,$AQ94+$AR94+#REF!+$AJ$21))</f>
        <v/>
      </c>
      <c r="AV94" s="312"/>
      <c r="AW94" s="167"/>
    </row>
    <row r="95" spans="1:49" s="162" customFormat="1" ht="13" customHeight="1">
      <c r="A95" s="167" t="str">
        <f t="shared" si="3"/>
        <v/>
      </c>
      <c r="B95" s="286" t="str">
        <f t="shared" si="4"/>
        <v/>
      </c>
      <c r="C95" s="287"/>
      <c r="D95" s="167">
        <v>74</v>
      </c>
      <c r="E95" s="167" t="str">
        <f>IF(COUNTA($R95:$W95)&gt;0,$H95&amp;"O",IF(COUNTA($Z95:$AB95)&gt;0,$H95&amp;"O",IF($AI95&lt;&gt;"",$H95&amp;"O",$A95)))</f>
        <v/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29"/>
      <c r="AI95" s="36"/>
      <c r="AJ95" s="15"/>
      <c r="AK95" s="29"/>
      <c r="AL95" s="4"/>
      <c r="AM95" s="4"/>
      <c r="AN95" s="4"/>
      <c r="AO95" s="4"/>
      <c r="AP95" s="4"/>
      <c r="AQ95" s="164" t="str">
        <f>IF($I95="","",IF(COUNTA(L95:AE95)&gt;3,"超過3項個人項目",IF(COUNTA(L95:AE95)=0,"未選個人項目",IF(AL95="Y",0,IF(COUNTA(AK95)=1,COUNTA(L95:AE95)*($AQ$18+$AQ$19)+$AQ$17,IF(COUNTA(AK95)=0,COUNTA(L95:AE95)*($AQ$18+$AQ$17),"Error"))))))</f>
        <v/>
      </c>
      <c r="AR95" s="164">
        <f>IF(COUNTA(AF95:AG95)&gt;1,"只可選1項接力",IF(AS95="",0,$AR$18))</f>
        <v>0</v>
      </c>
      <c r="AS95" s="6" t="str">
        <f>UPPER(IF($AH95="","",IF(COUNTIF($AS$21:$AS94,$AH95)&lt;1,$AH95,"")))</f>
        <v/>
      </c>
      <c r="AT95" s="167" t="str">
        <f>IF($AH95="","",IF(COUNTIF($AH$22:$AH$122,$AH95)&lt;4,"每隊最少4人",IF(COUNTIF($AH$22:$AH$122,$AH95)&gt;6,"每隊最多6人",COUNTIF($AH$22:$AH$122,$AH95))))</f>
        <v/>
      </c>
      <c r="AU95" s="164" t="str">
        <f>IF($E95="","",IF($AJ95="",$AQ95+$AR95+#REF!,$AQ95+$AR95+#REF!+$AJ$21))</f>
        <v/>
      </c>
      <c r="AV95" s="312"/>
      <c r="AW95" s="167"/>
    </row>
    <row r="96" spans="1:49" s="162" customFormat="1" ht="13" customHeight="1">
      <c r="A96" s="167" t="str">
        <f t="shared" si="3"/>
        <v/>
      </c>
      <c r="B96" s="286" t="str">
        <f t="shared" si="4"/>
        <v/>
      </c>
      <c r="C96" s="287"/>
      <c r="D96" s="167">
        <v>75</v>
      </c>
      <c r="E96" s="167" t="str">
        <f>IF(COUNTA($R96:$W96)&gt;0,$H96&amp;"O",IF(COUNTA($Z96:$AB96)&gt;0,$H96&amp;"O",IF($AI96&lt;&gt;"",$H96&amp;"O",$A96)))</f>
        <v/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29"/>
      <c r="AI96" s="36"/>
      <c r="AJ96" s="15"/>
      <c r="AK96" s="29"/>
      <c r="AL96" s="4"/>
      <c r="AM96" s="4"/>
      <c r="AN96" s="4"/>
      <c r="AO96" s="4"/>
      <c r="AP96" s="4"/>
      <c r="AQ96" s="164" t="str">
        <f>IF($I96="","",IF(COUNTA(L96:AE96)&gt;3,"超過3項個人項目",IF(COUNTA(L96:AE96)=0,"未選個人項目",IF(AL96="Y",0,IF(COUNTA(AK96)=1,COUNTA(L96:AE96)*($AQ$18+$AQ$19)+$AQ$17,IF(COUNTA(AK96)=0,COUNTA(L96:AE96)*($AQ$18+$AQ$17),"Error"))))))</f>
        <v/>
      </c>
      <c r="AR96" s="164">
        <f>IF(COUNTA(AF96:AG96)&gt;1,"只可選1項接力",IF(AS96="",0,$AR$18))</f>
        <v>0</v>
      </c>
      <c r="AS96" s="6" t="str">
        <f>UPPER(IF($AH96="","",IF(COUNTIF($AS$21:$AS95,$AH96)&lt;1,$AH96,"")))</f>
        <v/>
      </c>
      <c r="AT96" s="167" t="str">
        <f>IF($AH96="","",IF(COUNTIF($AH$22:$AH$122,$AH96)&lt;4,"每隊最少4人",IF(COUNTIF($AH$22:$AH$122,$AH96)&gt;6,"每隊最多6人",COUNTIF($AH$22:$AH$122,$AH96))))</f>
        <v/>
      </c>
      <c r="AU96" s="164" t="str">
        <f>IF($E96="","",IF($AJ96="",$AQ96+$AR96+#REF!,$AQ96+$AR96+#REF!+$AJ$21))</f>
        <v/>
      </c>
      <c r="AV96" s="312"/>
      <c r="AW96" s="167"/>
    </row>
    <row r="97" spans="1:49" s="162" customFormat="1" ht="13" customHeight="1">
      <c r="A97" s="167" t="str">
        <f t="shared" si="3"/>
        <v/>
      </c>
      <c r="B97" s="286" t="str">
        <f t="shared" si="4"/>
        <v/>
      </c>
      <c r="C97" s="287"/>
      <c r="D97" s="167">
        <v>76</v>
      </c>
      <c r="E97" s="167" t="str">
        <f>IF(COUNTA($R97:$W97)&gt;0,$H97&amp;"O",IF(COUNTA($Z97:$AB97)&gt;0,$H97&amp;"O",IF($AI97&lt;&gt;"",$H97&amp;"O",$A97)))</f>
        <v/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29"/>
      <c r="AI97" s="36"/>
      <c r="AJ97" s="15"/>
      <c r="AK97" s="29"/>
      <c r="AL97" s="4"/>
      <c r="AM97" s="4"/>
      <c r="AN97" s="4"/>
      <c r="AO97" s="4"/>
      <c r="AP97" s="4"/>
      <c r="AQ97" s="164" t="str">
        <f>IF($I97="","",IF(COUNTA(L97:AE97)&gt;3,"超過3項個人項目",IF(COUNTA(L97:AE97)=0,"未選個人項目",IF(AL97="Y",0,IF(COUNTA(AK97)=1,COUNTA(L97:AE97)*($AQ$18+$AQ$19)+$AQ$17,IF(COUNTA(AK97)=0,COUNTA(L97:AE97)*($AQ$18+$AQ$17),"Error"))))))</f>
        <v/>
      </c>
      <c r="AR97" s="164">
        <f>IF(COUNTA(AF97:AG97)&gt;1,"只可選1項接力",IF(AS97="",0,$AR$18))</f>
        <v>0</v>
      </c>
      <c r="AS97" s="6" t="str">
        <f>UPPER(IF($AH97="","",IF(COUNTIF($AS$21:$AS96,$AH97)&lt;1,$AH97,"")))</f>
        <v/>
      </c>
      <c r="AT97" s="167" t="str">
        <f>IF($AH97="","",IF(COUNTIF($AH$22:$AH$122,$AH97)&lt;4,"每隊最少4人",IF(COUNTIF($AH$22:$AH$122,$AH97)&gt;6,"每隊最多6人",COUNTIF($AH$22:$AH$122,$AH97))))</f>
        <v/>
      </c>
      <c r="AU97" s="164" t="str">
        <f>IF($E97="","",IF($AJ97="",$AQ97+$AR97+#REF!,$AQ97+$AR97+#REF!+$AJ$21))</f>
        <v/>
      </c>
      <c r="AV97" s="312"/>
      <c r="AW97" s="167"/>
    </row>
    <row r="98" spans="1:49" s="162" customFormat="1" ht="13" customHeight="1">
      <c r="A98" s="167" t="str">
        <f t="shared" si="3"/>
        <v/>
      </c>
      <c r="B98" s="286" t="str">
        <f t="shared" si="4"/>
        <v/>
      </c>
      <c r="C98" s="287"/>
      <c r="D98" s="167">
        <v>77</v>
      </c>
      <c r="E98" s="167" t="str">
        <f>IF(COUNTA($R98:$W98)&gt;0,$H98&amp;"O",IF(COUNTA($Z98:$AB98)&gt;0,$H98&amp;"O",IF($AI98&lt;&gt;"",$H98&amp;"O",$A98)))</f>
        <v/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29"/>
      <c r="AI98" s="36"/>
      <c r="AJ98" s="15"/>
      <c r="AK98" s="29"/>
      <c r="AL98" s="4"/>
      <c r="AM98" s="4"/>
      <c r="AN98" s="4"/>
      <c r="AO98" s="4"/>
      <c r="AP98" s="4"/>
      <c r="AQ98" s="164" t="str">
        <f>IF($I98="","",IF(COUNTA(L98:AE98)&gt;3,"超過3項個人項目",IF(COUNTA(L98:AE98)=0,"未選個人項目",IF(AL98="Y",0,IF(COUNTA(AK98)=1,COUNTA(L98:AE98)*($AQ$18+$AQ$19)+$AQ$17,IF(COUNTA(AK98)=0,COUNTA(L98:AE98)*($AQ$18+$AQ$17),"Error"))))))</f>
        <v/>
      </c>
      <c r="AR98" s="164">
        <f>IF(COUNTA(AF98:AG98)&gt;1,"只可選1項接力",IF(AS98="",0,$AR$18))</f>
        <v>0</v>
      </c>
      <c r="AS98" s="6" t="str">
        <f>UPPER(IF($AH98="","",IF(COUNTIF($AS$21:$AS97,$AH98)&lt;1,$AH98,"")))</f>
        <v/>
      </c>
      <c r="AT98" s="167" t="str">
        <f>IF($AH98="","",IF(COUNTIF($AH$22:$AH$122,$AH98)&lt;4,"每隊最少4人",IF(COUNTIF($AH$22:$AH$122,$AH98)&gt;6,"每隊最多6人",COUNTIF($AH$22:$AH$122,$AH98))))</f>
        <v/>
      </c>
      <c r="AU98" s="164" t="str">
        <f>IF($E98="","",IF($AJ98="",$AQ98+$AR98+#REF!,$AQ98+$AR98+#REF!+$AJ$21))</f>
        <v/>
      </c>
      <c r="AV98" s="312"/>
      <c r="AW98" s="167"/>
    </row>
    <row r="99" spans="1:49" s="162" customFormat="1" ht="13" customHeight="1">
      <c r="A99" s="167" t="str">
        <f t="shared" si="3"/>
        <v/>
      </c>
      <c r="B99" s="286" t="str">
        <f t="shared" si="4"/>
        <v/>
      </c>
      <c r="C99" s="287"/>
      <c r="D99" s="167">
        <v>78</v>
      </c>
      <c r="E99" s="167" t="str">
        <f>IF(COUNTA($R99:$W99)&gt;0,$H99&amp;"O",IF(COUNTA($Z99:$AB99)&gt;0,$H99&amp;"O",IF($AI99&lt;&gt;"",$H99&amp;"O",$A99)))</f>
        <v/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29"/>
      <c r="AI99" s="36"/>
      <c r="AJ99" s="15"/>
      <c r="AK99" s="29"/>
      <c r="AL99" s="4"/>
      <c r="AM99" s="4"/>
      <c r="AN99" s="4"/>
      <c r="AO99" s="4"/>
      <c r="AP99" s="4"/>
      <c r="AQ99" s="164" t="str">
        <f>IF($I99="","",IF(COUNTA(L99:AE99)&gt;3,"超過3項個人項目",IF(COUNTA(L99:AE99)=0,"未選個人項目",IF(AL99="Y",0,IF(COUNTA(AK99)=1,COUNTA(L99:AE99)*($AQ$18+$AQ$19)+$AQ$17,IF(COUNTA(AK99)=0,COUNTA(L99:AE99)*($AQ$18+$AQ$17),"Error"))))))</f>
        <v/>
      </c>
      <c r="AR99" s="164">
        <f>IF(COUNTA(AF99:AG99)&gt;1,"只可選1項接力",IF(AS99="",0,$AR$18))</f>
        <v>0</v>
      </c>
      <c r="AS99" s="6" t="str">
        <f>UPPER(IF($AH99="","",IF(COUNTIF($AS$21:$AS98,$AH99)&lt;1,$AH99,"")))</f>
        <v/>
      </c>
      <c r="AT99" s="167" t="str">
        <f>IF($AH99="","",IF(COUNTIF($AH$22:$AH$122,$AH99)&lt;4,"每隊最少4人",IF(COUNTIF($AH$22:$AH$122,$AH99)&gt;6,"每隊最多6人",COUNTIF($AH$22:$AH$122,$AH99))))</f>
        <v/>
      </c>
      <c r="AU99" s="164" t="str">
        <f>IF($E99="","",IF($AJ99="",$AQ99+$AR99+#REF!,$AQ99+$AR99+#REF!+$AJ$21))</f>
        <v/>
      </c>
      <c r="AV99" s="312"/>
      <c r="AW99" s="167"/>
    </row>
    <row r="100" spans="1:49" s="162" customFormat="1" ht="13" customHeight="1">
      <c r="A100" s="167" t="str">
        <f t="shared" si="3"/>
        <v/>
      </c>
      <c r="B100" s="286" t="str">
        <f t="shared" si="4"/>
        <v/>
      </c>
      <c r="C100" s="287"/>
      <c r="D100" s="167">
        <v>79</v>
      </c>
      <c r="E100" s="167" t="str">
        <f>IF(COUNTA($R100:$W100)&gt;0,$H100&amp;"O",IF(COUNTA($Z100:$AB100)&gt;0,$H100&amp;"O",IF($AI100&lt;&gt;"",$H100&amp;"O",$A100)))</f>
        <v/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29"/>
      <c r="AI100" s="36"/>
      <c r="AJ100" s="15"/>
      <c r="AK100" s="29"/>
      <c r="AL100" s="4"/>
      <c r="AM100" s="4"/>
      <c r="AN100" s="4"/>
      <c r="AO100" s="4"/>
      <c r="AP100" s="4"/>
      <c r="AQ100" s="164" t="str">
        <f>IF($I100="","",IF(COUNTA(L100:AE100)&gt;3,"超過3項個人項目",IF(COUNTA(L100:AE100)=0,"未選個人項目",IF(AL100="Y",0,IF(COUNTA(AK100)=1,COUNTA(L100:AE100)*($AQ$18+$AQ$19)+$AQ$17,IF(COUNTA(AK100)=0,COUNTA(L100:AE100)*($AQ$18+$AQ$17),"Error"))))))</f>
        <v/>
      </c>
      <c r="AR100" s="164">
        <f>IF(COUNTA(AF100:AG100)&gt;1,"只可選1項接力",IF(AS100="",0,$AR$18))</f>
        <v>0</v>
      </c>
      <c r="AS100" s="6" t="str">
        <f>UPPER(IF($AH100="","",IF(COUNTIF($AS$21:$AS99,$AH100)&lt;1,$AH100,"")))</f>
        <v/>
      </c>
      <c r="AT100" s="167" t="str">
        <f>IF($AH100="","",IF(COUNTIF($AH$22:$AH$122,$AH100)&lt;4,"每隊最少4人",IF(COUNTIF($AH$22:$AH$122,$AH100)&gt;6,"每隊最多6人",COUNTIF($AH$22:$AH$122,$AH100))))</f>
        <v/>
      </c>
      <c r="AU100" s="164" t="str">
        <f>IF($E100="","",IF($AJ100="",$AQ100+$AR100+#REF!,$AQ100+$AR100+#REF!+$AJ$21))</f>
        <v/>
      </c>
      <c r="AV100" s="312"/>
      <c r="AW100" s="167"/>
    </row>
    <row r="101" spans="1:49" s="162" customFormat="1" ht="13" customHeight="1">
      <c r="A101" s="167" t="str">
        <f t="shared" si="3"/>
        <v/>
      </c>
      <c r="B101" s="286" t="str">
        <f t="shared" si="4"/>
        <v/>
      </c>
      <c r="C101" s="287"/>
      <c r="D101" s="167">
        <v>80</v>
      </c>
      <c r="E101" s="167" t="str">
        <f>IF(COUNTA($R101:$W101)&gt;0,$H101&amp;"O",IF(COUNTA($Z101:$AB101)&gt;0,$H101&amp;"O",IF($AI101&lt;&gt;"",$H101&amp;"O",$A101)))</f>
        <v/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29"/>
      <c r="AI101" s="36"/>
      <c r="AJ101" s="15"/>
      <c r="AK101" s="29"/>
      <c r="AL101" s="4"/>
      <c r="AM101" s="4"/>
      <c r="AN101" s="4"/>
      <c r="AO101" s="4"/>
      <c r="AP101" s="4"/>
      <c r="AQ101" s="164" t="str">
        <f>IF($I101="","",IF(COUNTA(L101:AE101)&gt;3,"超過3項個人項目",IF(COUNTA(L101:AE101)=0,"未選個人項目",IF(AL101="Y",0,IF(COUNTA(AK101)=1,COUNTA(L101:AE101)*($AQ$18+$AQ$19)+$AQ$17,IF(COUNTA(AK101)=0,COUNTA(L101:AE101)*($AQ$18+$AQ$17),"Error"))))))</f>
        <v/>
      </c>
      <c r="AR101" s="164">
        <f>IF(COUNTA(AF101:AG101)&gt;1,"只可選1項接力",IF(AS101="",0,$AR$18))</f>
        <v>0</v>
      </c>
      <c r="AS101" s="6" t="str">
        <f>UPPER(IF($AH101="","",IF(COUNTIF($AS$21:$AS100,$AH101)&lt;1,$AH101,"")))</f>
        <v/>
      </c>
      <c r="AT101" s="167" t="str">
        <f>IF($AH101="","",IF(COUNTIF($AH$22:$AH$122,$AH101)&lt;4,"每隊最少4人",IF(COUNTIF($AH$22:$AH$122,$AH101)&gt;6,"每隊最多6人",COUNTIF($AH$22:$AH$122,$AH101))))</f>
        <v/>
      </c>
      <c r="AU101" s="164" t="str">
        <f>IF($E101="","",IF($AJ101="",$AQ101+$AR101+#REF!,$AQ101+$AR101+#REF!+$AJ$21))</f>
        <v/>
      </c>
      <c r="AV101" s="312"/>
      <c r="AW101" s="167"/>
    </row>
    <row r="102" spans="1:49" s="162" customFormat="1" ht="13">
      <c r="A102" s="167" t="str">
        <f t="shared" si="3"/>
        <v/>
      </c>
      <c r="B102" s="286" t="str">
        <f t="shared" si="4"/>
        <v/>
      </c>
      <c r="C102" s="287"/>
      <c r="D102" s="167">
        <v>81</v>
      </c>
      <c r="E102" s="167" t="str">
        <f>IF(COUNTA($R102:$W102)&gt;0,$H102&amp;"O",IF(COUNTA($Z102:$AB102)&gt;0,$H102&amp;"O",IF($AI102&lt;&gt;"",$H102&amp;"O",$A102)))</f>
        <v/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29"/>
      <c r="AI102" s="36"/>
      <c r="AJ102" s="15"/>
      <c r="AK102" s="29"/>
      <c r="AL102" s="4"/>
      <c r="AM102" s="4"/>
      <c r="AN102" s="4"/>
      <c r="AO102" s="4"/>
      <c r="AP102" s="4"/>
      <c r="AQ102" s="164" t="str">
        <f>IF($I102="","",IF(COUNTA(L102:AE102)&gt;3,"超過3項個人項目",IF(COUNTA(L102:AE102)=0,"未選個人項目",IF(AL102="Y",0,IF(COUNTA(AK102)=1,COUNTA(L102:AE102)*($AQ$18+$AQ$19)+$AQ$17,IF(COUNTA(AK102)=0,COUNTA(L102:AE102)*($AQ$18+$AQ$17),"Error"))))))</f>
        <v/>
      </c>
      <c r="AR102" s="164">
        <f>IF(COUNTA(AF102:AG102)&gt;1,"只可選1項接力",IF(AS102="",0,$AR$18))</f>
        <v>0</v>
      </c>
      <c r="AS102" s="6" t="str">
        <f>UPPER(IF($AH102="","",IF(COUNTIF($AS$21:$AS101,$AH102)&lt;1,$AH102,"")))</f>
        <v/>
      </c>
      <c r="AT102" s="167" t="str">
        <f>IF($AH102="","",IF(COUNTIF($AH$22:$AH$122,$AH102)&lt;4,"每隊最少4人",IF(COUNTIF($AH$22:$AH$122,$AH102)&gt;6,"每隊最多6人",COUNTIF($AH$22:$AH$122,$AH102))))</f>
        <v/>
      </c>
      <c r="AU102" s="164" t="str">
        <f>IF($E102="","",IF($AJ102="",$AQ102+$AR102+#REF!,$AQ102+$AR102+#REF!+$AJ$21))</f>
        <v/>
      </c>
      <c r="AV102" s="312"/>
      <c r="AW102" s="167"/>
    </row>
    <row r="103" spans="1:49" s="162" customFormat="1" ht="13">
      <c r="A103" s="167" t="str">
        <f t="shared" si="3"/>
        <v/>
      </c>
      <c r="B103" s="286" t="str">
        <f t="shared" si="4"/>
        <v/>
      </c>
      <c r="C103" s="287"/>
      <c r="D103" s="167">
        <v>82</v>
      </c>
      <c r="E103" s="167" t="str">
        <f>IF(COUNTA($R103:$W103)&gt;0,$H103&amp;"O",IF(COUNTA($Z103:$AB103)&gt;0,$H103&amp;"O",IF($AI103&lt;&gt;"",$H103&amp;"O",$A103)))</f>
        <v/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29"/>
      <c r="AI103" s="36"/>
      <c r="AJ103" s="15"/>
      <c r="AK103" s="29"/>
      <c r="AL103" s="4"/>
      <c r="AM103" s="4"/>
      <c r="AN103" s="4"/>
      <c r="AO103" s="4"/>
      <c r="AP103" s="4"/>
      <c r="AQ103" s="164" t="str">
        <f>IF($I103="","",IF(COUNTA(L103:AE103)&gt;3,"超過3項個人項目",IF(COUNTA(L103:AE103)=0,"未選個人項目",IF(AL103="Y",0,IF(COUNTA(AK103)=1,COUNTA(L103:AE103)*($AQ$18+$AQ$19)+$AQ$17,IF(COUNTA(AK103)=0,COUNTA(L103:AE103)*($AQ$18+$AQ$17),"Error"))))))</f>
        <v/>
      </c>
      <c r="AR103" s="164">
        <f>IF(COUNTA(AF103:AG103)&gt;1,"只可選1項接力",IF(AS103="",0,$AR$18))</f>
        <v>0</v>
      </c>
      <c r="AS103" s="6" t="str">
        <f>UPPER(IF($AH103="","",IF(COUNTIF($AS$21:$AS102,$AH103)&lt;1,$AH103,"")))</f>
        <v/>
      </c>
      <c r="AT103" s="167" t="str">
        <f>IF($AH103="","",IF(COUNTIF($AH$22:$AH$122,$AH103)&lt;4,"每隊最少4人",IF(COUNTIF($AH$22:$AH$122,$AH103)&gt;6,"每隊最多6人",COUNTIF($AH$22:$AH$122,$AH103))))</f>
        <v/>
      </c>
      <c r="AU103" s="164" t="str">
        <f>IF($E103="","",IF($AJ103="",$AQ103+$AR103+#REF!,$AQ103+$AR103+#REF!+$AJ$21))</f>
        <v/>
      </c>
      <c r="AV103" s="312"/>
      <c r="AW103" s="167"/>
    </row>
    <row r="104" spans="1:49" s="162" customFormat="1" ht="13">
      <c r="A104" s="167" t="str">
        <f t="shared" si="3"/>
        <v/>
      </c>
      <c r="B104" s="286" t="str">
        <f t="shared" si="4"/>
        <v/>
      </c>
      <c r="C104" s="287"/>
      <c r="D104" s="167">
        <v>83</v>
      </c>
      <c r="E104" s="167" t="str">
        <f>IF(COUNTA($R104:$W104)&gt;0,$H104&amp;"O",IF(COUNTA($Z104:$AB104)&gt;0,$H104&amp;"O",IF($AI104&lt;&gt;"",$H104&amp;"O",$A104)))</f>
        <v/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29"/>
      <c r="AI104" s="36"/>
      <c r="AJ104" s="15"/>
      <c r="AK104" s="29"/>
      <c r="AL104" s="4"/>
      <c r="AM104" s="4"/>
      <c r="AN104" s="4"/>
      <c r="AO104" s="4"/>
      <c r="AP104" s="4"/>
      <c r="AQ104" s="164" t="str">
        <f>IF($I104="","",IF(COUNTA(L104:AE104)&gt;3,"超過3項個人項目",IF(COUNTA(L104:AE104)=0,"未選個人項目",IF(AL104="Y",0,IF(COUNTA(AK104)=1,COUNTA(L104:AE104)*($AQ$18+$AQ$19)+$AQ$17,IF(COUNTA(AK104)=0,COUNTA(L104:AE104)*($AQ$18+$AQ$17),"Error"))))))</f>
        <v/>
      </c>
      <c r="AR104" s="164">
        <f>IF(COUNTA(AF104:AG104)&gt;1,"只可選1項接力",IF(AS104="",0,$AR$18))</f>
        <v>0</v>
      </c>
      <c r="AS104" s="6" t="str">
        <f>UPPER(IF($AH104="","",IF(COUNTIF($AS$21:$AS103,$AH104)&lt;1,$AH104,"")))</f>
        <v/>
      </c>
      <c r="AT104" s="167" t="str">
        <f>IF($AH104="","",IF(COUNTIF($AH$22:$AH$122,$AH104)&lt;4,"每隊最少4人",IF(COUNTIF($AH$22:$AH$122,$AH104)&gt;6,"每隊最多6人",COUNTIF($AH$22:$AH$122,$AH104))))</f>
        <v/>
      </c>
      <c r="AU104" s="164" t="str">
        <f>IF($E104="","",IF($AJ104="",$AQ104+$AR104+#REF!,$AQ104+$AR104+#REF!+$AJ$21))</f>
        <v/>
      </c>
      <c r="AV104" s="312"/>
      <c r="AW104" s="167"/>
    </row>
    <row r="105" spans="1:49" s="162" customFormat="1" ht="13">
      <c r="A105" s="167" t="str">
        <f t="shared" si="3"/>
        <v/>
      </c>
      <c r="B105" s="286" t="str">
        <f t="shared" si="4"/>
        <v/>
      </c>
      <c r="C105" s="287"/>
      <c r="D105" s="167">
        <v>84</v>
      </c>
      <c r="E105" s="167" t="str">
        <f>IF(COUNTA($R105:$W105)&gt;0,$H105&amp;"O",IF(COUNTA($Z105:$AB105)&gt;0,$H105&amp;"O",IF($AI105&lt;&gt;"",$H105&amp;"O",$A105)))</f>
        <v/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29"/>
      <c r="AI105" s="36"/>
      <c r="AJ105" s="15"/>
      <c r="AK105" s="29"/>
      <c r="AL105" s="4"/>
      <c r="AM105" s="4"/>
      <c r="AN105" s="4"/>
      <c r="AO105" s="4"/>
      <c r="AP105" s="4"/>
      <c r="AQ105" s="164" t="str">
        <f>IF($I105="","",IF(COUNTA(L105:AE105)&gt;3,"超過3項個人項目",IF(COUNTA(L105:AE105)=0,"未選個人項目",IF(AL105="Y",0,IF(COUNTA(AK105)=1,COUNTA(L105:AE105)*($AQ$18+$AQ$19)+$AQ$17,IF(COUNTA(AK105)=0,COUNTA(L105:AE105)*($AQ$18+$AQ$17),"Error"))))))</f>
        <v/>
      </c>
      <c r="AR105" s="164">
        <f>IF(COUNTA(AF105:AG105)&gt;1,"只可選1項接力",IF(AS105="",0,$AR$18))</f>
        <v>0</v>
      </c>
      <c r="AS105" s="6" t="str">
        <f>UPPER(IF($AH105="","",IF(COUNTIF($AS$21:$AS104,$AH105)&lt;1,$AH105,"")))</f>
        <v/>
      </c>
      <c r="AT105" s="167" t="str">
        <f>IF($AH105="","",IF(COUNTIF($AH$22:$AH$122,$AH105)&lt;4,"每隊最少4人",IF(COUNTIF($AH$22:$AH$122,$AH105)&gt;6,"每隊最多6人",COUNTIF($AH$22:$AH$122,$AH105))))</f>
        <v/>
      </c>
      <c r="AU105" s="164" t="str">
        <f>IF($E105="","",IF($AJ105="",$AQ105+$AR105+#REF!,$AQ105+$AR105+#REF!+$AJ$21))</f>
        <v/>
      </c>
      <c r="AV105" s="312"/>
      <c r="AW105" s="167"/>
    </row>
    <row r="106" spans="1:49" s="162" customFormat="1" ht="13">
      <c r="A106" s="167" t="str">
        <f t="shared" si="3"/>
        <v/>
      </c>
      <c r="B106" s="286" t="str">
        <f t="shared" si="4"/>
        <v/>
      </c>
      <c r="C106" s="287"/>
      <c r="D106" s="167">
        <v>85</v>
      </c>
      <c r="E106" s="167" t="str">
        <f>IF(COUNTA($R106:$W106)&gt;0,$H106&amp;"O",IF(COUNTA($Z106:$AB106)&gt;0,$H106&amp;"O",IF($AI106&lt;&gt;"",$H106&amp;"O",$A106)))</f>
        <v/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29"/>
      <c r="AI106" s="36"/>
      <c r="AJ106" s="15"/>
      <c r="AK106" s="29"/>
      <c r="AL106" s="4"/>
      <c r="AM106" s="4"/>
      <c r="AN106" s="4"/>
      <c r="AO106" s="4"/>
      <c r="AP106" s="4"/>
      <c r="AQ106" s="164" t="str">
        <f>IF($I106="","",IF(COUNTA(L106:AE106)&gt;3,"超過3項個人項目",IF(COUNTA(L106:AE106)=0,"未選個人項目",IF(AL106="Y",0,IF(COUNTA(AK106)=1,COUNTA(L106:AE106)*($AQ$18+$AQ$19)+$AQ$17,IF(COUNTA(AK106)=0,COUNTA(L106:AE106)*($AQ$18+$AQ$17),"Error"))))))</f>
        <v/>
      </c>
      <c r="AR106" s="164">
        <f>IF(COUNTA(AF106:AG106)&gt;1,"只可選1項接力",IF(AS106="",0,$AR$18))</f>
        <v>0</v>
      </c>
      <c r="AS106" s="6" t="str">
        <f>UPPER(IF($AH106="","",IF(COUNTIF($AS$21:$AS105,$AH106)&lt;1,$AH106,"")))</f>
        <v/>
      </c>
      <c r="AT106" s="167" t="str">
        <f>IF($AH106="","",IF(COUNTIF($AH$22:$AH$122,$AH106)&lt;4,"每隊最少4人",IF(COUNTIF($AH$22:$AH$122,$AH106)&gt;6,"每隊最多6人",COUNTIF($AH$22:$AH$122,$AH106))))</f>
        <v/>
      </c>
      <c r="AU106" s="164" t="str">
        <f>IF($E106="","",IF($AJ106="",$AQ106+$AR106+#REF!,$AQ106+$AR106+#REF!+$AJ$21))</f>
        <v/>
      </c>
      <c r="AV106" s="312"/>
      <c r="AW106" s="167"/>
    </row>
    <row r="107" spans="1:49" s="162" customFormat="1" ht="13">
      <c r="A107" s="167" t="str">
        <f t="shared" si="3"/>
        <v/>
      </c>
      <c r="B107" s="286" t="str">
        <f t="shared" si="4"/>
        <v/>
      </c>
      <c r="C107" s="287"/>
      <c r="D107" s="167">
        <v>86</v>
      </c>
      <c r="E107" s="167" t="str">
        <f>IF(COUNTA($R107:$W107)&gt;0,$H107&amp;"O",IF(COUNTA($Z107:$AB107)&gt;0,$H107&amp;"O",IF($AI107&lt;&gt;"",$H107&amp;"O",$A107)))</f>
        <v/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29"/>
      <c r="AI107" s="36"/>
      <c r="AJ107" s="15"/>
      <c r="AK107" s="29"/>
      <c r="AL107" s="4"/>
      <c r="AM107" s="4"/>
      <c r="AN107" s="4"/>
      <c r="AO107" s="4"/>
      <c r="AP107" s="4"/>
      <c r="AQ107" s="164" t="str">
        <f>IF($I107="","",IF(COUNTA(L107:AE107)&gt;3,"超過3項個人項目",IF(COUNTA(L107:AE107)=0,"未選個人項目",IF(AL107="Y",0,IF(COUNTA(AK107)=1,COUNTA(L107:AE107)*($AQ$18+$AQ$19)+$AQ$17,IF(COUNTA(AK107)=0,COUNTA(L107:AE107)*($AQ$18+$AQ$17),"Error"))))))</f>
        <v/>
      </c>
      <c r="AR107" s="164">
        <f>IF(COUNTA(AF107:AG107)&gt;1,"只可選1項接力",IF(AS107="",0,$AR$18))</f>
        <v>0</v>
      </c>
      <c r="AS107" s="6" t="str">
        <f>UPPER(IF($AH107="","",IF(COUNTIF($AS$21:$AS106,$AH107)&lt;1,$AH107,"")))</f>
        <v/>
      </c>
      <c r="AT107" s="167" t="str">
        <f>IF($AH107="","",IF(COUNTIF($AH$22:$AH$122,$AH107)&lt;4,"每隊最少4人",IF(COUNTIF($AH$22:$AH$122,$AH107)&gt;6,"每隊最多6人",COUNTIF($AH$22:$AH$122,$AH107))))</f>
        <v/>
      </c>
      <c r="AU107" s="164" t="str">
        <f>IF($E107="","",IF($AJ107="",$AQ107+$AR107+#REF!,$AQ107+$AR107+#REF!+$AJ$21))</f>
        <v/>
      </c>
      <c r="AV107" s="312"/>
      <c r="AW107" s="167"/>
    </row>
    <row r="108" spans="1:49" s="162" customFormat="1" ht="13">
      <c r="A108" s="167" t="str">
        <f t="shared" si="3"/>
        <v/>
      </c>
      <c r="B108" s="286" t="str">
        <f t="shared" si="4"/>
        <v/>
      </c>
      <c r="C108" s="287"/>
      <c r="D108" s="167">
        <v>87</v>
      </c>
      <c r="E108" s="167" t="str">
        <f>IF(COUNTA($R108:$W108)&gt;0,$H108&amp;"O",IF(COUNTA($Z108:$AB108)&gt;0,$H108&amp;"O",IF($AI108&lt;&gt;"",$H108&amp;"O",$A108)))</f>
        <v/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29"/>
      <c r="AI108" s="36"/>
      <c r="AJ108" s="15"/>
      <c r="AK108" s="29"/>
      <c r="AL108" s="4"/>
      <c r="AM108" s="4"/>
      <c r="AN108" s="4"/>
      <c r="AO108" s="4"/>
      <c r="AP108" s="4"/>
      <c r="AQ108" s="164" t="str">
        <f>IF($I108="","",IF(COUNTA(L108:AE108)&gt;3,"超過3項個人項目",IF(COUNTA(L108:AE108)=0,"未選個人項目",IF(AL108="Y",0,IF(COUNTA(AK108)=1,COUNTA(L108:AE108)*($AQ$18+$AQ$19)+$AQ$17,IF(COUNTA(AK108)=0,COUNTA(L108:AE108)*($AQ$18+$AQ$17),"Error"))))))</f>
        <v/>
      </c>
      <c r="AR108" s="164">
        <f>IF(COUNTA(AF108:AG108)&gt;1,"只可選1項接力",IF(AS108="",0,$AR$18))</f>
        <v>0</v>
      </c>
      <c r="AS108" s="6" t="str">
        <f>UPPER(IF($AH108="","",IF(COUNTIF($AS$21:$AS107,$AH108)&lt;1,$AH108,"")))</f>
        <v/>
      </c>
      <c r="AT108" s="167" t="str">
        <f>IF($AH108="","",IF(COUNTIF($AH$22:$AH$122,$AH108)&lt;4,"每隊最少4人",IF(COUNTIF($AH$22:$AH$122,$AH108)&gt;6,"每隊最多6人",COUNTIF($AH$22:$AH$122,$AH108))))</f>
        <v/>
      </c>
      <c r="AU108" s="164" t="str">
        <f>IF($E108="","",IF($AJ108="",$AQ108+$AR108+#REF!,$AQ108+$AR108+#REF!+$AJ$21))</f>
        <v/>
      </c>
      <c r="AV108" s="312"/>
      <c r="AW108" s="167"/>
    </row>
    <row r="109" spans="1:49" s="162" customFormat="1" ht="13">
      <c r="A109" s="167" t="str">
        <f t="shared" si="3"/>
        <v/>
      </c>
      <c r="B109" s="286" t="str">
        <f t="shared" si="4"/>
        <v/>
      </c>
      <c r="C109" s="287"/>
      <c r="D109" s="167">
        <v>88</v>
      </c>
      <c r="E109" s="167" t="str">
        <f>IF(COUNTA($R109:$W109)&gt;0,$H109&amp;"O",IF(COUNTA($Z109:$AB109)&gt;0,$H109&amp;"O",IF($AI109&lt;&gt;"",$H109&amp;"O",$A109)))</f>
        <v/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29"/>
      <c r="AI109" s="36"/>
      <c r="AJ109" s="15"/>
      <c r="AK109" s="29"/>
      <c r="AL109" s="4"/>
      <c r="AM109" s="4"/>
      <c r="AN109" s="4"/>
      <c r="AO109" s="4"/>
      <c r="AP109" s="4"/>
      <c r="AQ109" s="164" t="str">
        <f>IF($I109="","",IF(COUNTA(L109:AE109)&gt;3,"超過3項個人項目",IF(COUNTA(L109:AE109)=0,"未選個人項目",IF(AL109="Y",0,IF(COUNTA(AK109)=1,COUNTA(L109:AE109)*($AQ$18+$AQ$19)+$AQ$17,IF(COUNTA(AK109)=0,COUNTA(L109:AE109)*($AQ$18+$AQ$17),"Error"))))))</f>
        <v/>
      </c>
      <c r="AR109" s="164">
        <f>IF(COUNTA(AF109:AG109)&gt;1,"只可選1項接力",IF(AS109="",0,$AR$18))</f>
        <v>0</v>
      </c>
      <c r="AS109" s="6" t="str">
        <f>UPPER(IF($AH109="","",IF(COUNTIF($AS$21:$AS108,$AH109)&lt;1,$AH109,"")))</f>
        <v/>
      </c>
      <c r="AT109" s="167" t="str">
        <f>IF($AH109="","",IF(COUNTIF($AH$22:$AH$122,$AH109)&lt;4,"每隊最少4人",IF(COUNTIF($AH$22:$AH$122,$AH109)&gt;6,"每隊最多6人",COUNTIF($AH$22:$AH$122,$AH109))))</f>
        <v/>
      </c>
      <c r="AU109" s="164" t="str">
        <f>IF($E109="","",IF($AJ109="",$AQ109+$AR109+#REF!,$AQ109+$AR109+#REF!+$AJ$21))</f>
        <v/>
      </c>
      <c r="AV109" s="312"/>
      <c r="AW109" s="167"/>
    </row>
    <row r="110" spans="1:49" s="162" customFormat="1" ht="13">
      <c r="A110" s="167" t="str">
        <f t="shared" si="3"/>
        <v/>
      </c>
      <c r="B110" s="286" t="str">
        <f t="shared" si="4"/>
        <v/>
      </c>
      <c r="C110" s="287"/>
      <c r="D110" s="167">
        <v>89</v>
      </c>
      <c r="E110" s="167" t="str">
        <f>IF(COUNTA($R110:$W110)&gt;0,$H110&amp;"O",IF(COUNTA($Z110:$AB110)&gt;0,$H110&amp;"O",IF($AI110&lt;&gt;"",$H110&amp;"O",$A110)))</f>
        <v/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29"/>
      <c r="AI110" s="36"/>
      <c r="AJ110" s="15"/>
      <c r="AK110" s="29"/>
      <c r="AL110" s="4"/>
      <c r="AM110" s="4"/>
      <c r="AN110" s="4"/>
      <c r="AO110" s="4"/>
      <c r="AP110" s="4"/>
      <c r="AQ110" s="164" t="str">
        <f>IF($I110="","",IF(COUNTA(L110:AE110)&gt;3,"超過3項個人項目",IF(COUNTA(L110:AE110)=0,"未選個人項目",IF(AL110="Y",0,IF(COUNTA(AK110)=1,COUNTA(L110:AE110)*($AQ$18+$AQ$19)+$AQ$17,IF(COUNTA(AK110)=0,COUNTA(L110:AE110)*($AQ$18+$AQ$17),"Error"))))))</f>
        <v/>
      </c>
      <c r="AR110" s="164">
        <f>IF(COUNTA(AF110:AG110)&gt;1,"只可選1項接力",IF(AS110="",0,$AR$18))</f>
        <v>0</v>
      </c>
      <c r="AS110" s="6" t="str">
        <f>UPPER(IF($AH110="","",IF(COUNTIF($AS$21:$AS109,$AH110)&lt;1,$AH110,"")))</f>
        <v/>
      </c>
      <c r="AT110" s="167" t="str">
        <f>IF($AH110="","",IF(COUNTIF($AH$22:$AH$122,$AH110)&lt;4,"每隊最少4人",IF(COUNTIF($AH$22:$AH$122,$AH110)&gt;6,"每隊最多6人",COUNTIF($AH$22:$AH$122,$AH110))))</f>
        <v/>
      </c>
      <c r="AU110" s="164" t="str">
        <f>IF($E110="","",IF($AJ110="",$AQ110+$AR110+#REF!,$AQ110+$AR110+#REF!+$AJ$21))</f>
        <v/>
      </c>
      <c r="AV110" s="312"/>
      <c r="AW110" s="167"/>
    </row>
    <row r="111" spans="1:49" s="162" customFormat="1" ht="13">
      <c r="A111" s="167" t="str">
        <f t="shared" si="3"/>
        <v/>
      </c>
      <c r="B111" s="286" t="str">
        <f t="shared" si="4"/>
        <v/>
      </c>
      <c r="C111" s="287"/>
      <c r="D111" s="167">
        <v>90</v>
      </c>
      <c r="E111" s="167" t="str">
        <f>IF(COUNTA($R111:$W111)&gt;0,$H111&amp;"O",IF(COUNTA($Z111:$AB111)&gt;0,$H111&amp;"O",IF($AI111&lt;&gt;"",$H111&amp;"O",$A111)))</f>
        <v/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29"/>
      <c r="AI111" s="36"/>
      <c r="AJ111" s="15"/>
      <c r="AK111" s="29"/>
      <c r="AL111" s="4"/>
      <c r="AM111" s="4"/>
      <c r="AN111" s="4"/>
      <c r="AO111" s="4"/>
      <c r="AP111" s="4"/>
      <c r="AQ111" s="164" t="str">
        <f>IF($I111="","",IF(COUNTA(L111:AE111)&gt;3,"超過3項個人項目",IF(COUNTA(L111:AE111)=0,"未選個人項目",IF(AL111="Y",0,IF(COUNTA(AK111)=1,COUNTA(L111:AE111)*($AQ$18+$AQ$19)+$AQ$17,IF(COUNTA(AK111)=0,COUNTA(L111:AE111)*($AQ$18+$AQ$17),"Error"))))))</f>
        <v/>
      </c>
      <c r="AR111" s="164">
        <f>IF(COUNTA(AF111:AG111)&gt;1,"只可選1項接力",IF(AS111="",0,$AR$18))</f>
        <v>0</v>
      </c>
      <c r="AS111" s="6" t="str">
        <f>UPPER(IF($AH111="","",IF(COUNTIF($AS$21:$AS110,$AH111)&lt;1,$AH111,"")))</f>
        <v/>
      </c>
      <c r="AT111" s="167" t="str">
        <f>IF($AH111="","",IF(COUNTIF($AH$22:$AH$122,$AH111)&lt;4,"每隊最少4人",IF(COUNTIF($AH$22:$AH$122,$AH111)&gt;6,"每隊最多6人",COUNTIF($AH$22:$AH$122,$AH111))))</f>
        <v/>
      </c>
      <c r="AU111" s="164" t="str">
        <f>IF($E111="","",IF($AJ111="",$AQ111+$AR111+#REF!,$AQ111+$AR111+#REF!+$AJ$21))</f>
        <v/>
      </c>
      <c r="AV111" s="312"/>
      <c r="AW111" s="167"/>
    </row>
    <row r="112" spans="1:49" s="162" customFormat="1" ht="13">
      <c r="A112" s="167" t="str">
        <f t="shared" si="3"/>
        <v/>
      </c>
      <c r="B112" s="286" t="str">
        <f t="shared" si="4"/>
        <v/>
      </c>
      <c r="C112" s="287"/>
      <c r="D112" s="167">
        <v>91</v>
      </c>
      <c r="E112" s="167" t="str">
        <f>IF(COUNTA($R112:$W112)&gt;0,$H112&amp;"O",IF(COUNTA($Z112:$AB112)&gt;0,$H112&amp;"O",IF($AI112&lt;&gt;"",$H112&amp;"O",$A112)))</f>
        <v/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29"/>
      <c r="AI112" s="36"/>
      <c r="AJ112" s="15"/>
      <c r="AK112" s="29"/>
      <c r="AL112" s="4"/>
      <c r="AM112" s="4"/>
      <c r="AN112" s="4"/>
      <c r="AO112" s="4"/>
      <c r="AP112" s="4"/>
      <c r="AQ112" s="164" t="str">
        <f>IF($I112="","",IF(COUNTA(L112:AE112)&gt;3,"超過3項個人項目",IF(COUNTA(L112:AE112)=0,"未選個人項目",IF(AL112="Y",0,IF(COUNTA(AK112)=1,COUNTA(L112:AE112)*($AQ$18+$AQ$19)+$AQ$17,IF(COUNTA(AK112)=0,COUNTA(L112:AE112)*($AQ$18+$AQ$17),"Error"))))))</f>
        <v/>
      </c>
      <c r="AR112" s="164">
        <f>IF(COUNTA(AF112:AG112)&gt;1,"只可選1項接力",IF(AS112="",0,$AR$18))</f>
        <v>0</v>
      </c>
      <c r="AS112" s="6" t="str">
        <f>UPPER(IF($AH112="","",IF(COUNTIF($AS$21:$AS111,$AH112)&lt;1,$AH112,"")))</f>
        <v/>
      </c>
      <c r="AT112" s="167" t="str">
        <f>IF($AH112="","",IF(COUNTIF($AH$22:$AH$122,$AH112)&lt;4,"每隊最少4人",IF(COUNTIF($AH$22:$AH$122,$AH112)&gt;6,"每隊最多6人",COUNTIF($AH$22:$AH$122,$AH112))))</f>
        <v/>
      </c>
      <c r="AU112" s="164" t="str">
        <f>IF($E112="","",IF($AJ112="",$AQ112+$AR112+#REF!,$AQ112+$AR112+#REF!+$AJ$21))</f>
        <v/>
      </c>
      <c r="AV112" s="312"/>
      <c r="AW112" s="167"/>
    </row>
    <row r="113" spans="1:49" s="162" customFormat="1" ht="13">
      <c r="A113" s="167" t="str">
        <f t="shared" si="3"/>
        <v/>
      </c>
      <c r="B113" s="286" t="str">
        <f t="shared" si="4"/>
        <v/>
      </c>
      <c r="C113" s="287"/>
      <c r="D113" s="167">
        <v>92</v>
      </c>
      <c r="E113" s="167" t="str">
        <f>IF(COUNTA($R113:$W113)&gt;0,$H113&amp;"O",IF(COUNTA($Z113:$AB113)&gt;0,$H113&amp;"O",IF($AI113&lt;&gt;"",$H113&amp;"O",$A113)))</f>
        <v/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29"/>
      <c r="AI113" s="36"/>
      <c r="AJ113" s="15"/>
      <c r="AK113" s="29"/>
      <c r="AL113" s="4"/>
      <c r="AM113" s="4"/>
      <c r="AN113" s="4"/>
      <c r="AO113" s="4"/>
      <c r="AP113" s="4"/>
      <c r="AQ113" s="164" t="str">
        <f>IF($I113="","",IF(COUNTA(L113:AE113)&gt;3,"超過3項個人項目",IF(COUNTA(L113:AE113)=0,"未選個人項目",IF(AL113="Y",0,IF(COUNTA(AK113)=1,COUNTA(L113:AE113)*($AQ$18+$AQ$19)+$AQ$17,IF(COUNTA(AK113)=0,COUNTA(L113:AE113)*($AQ$18+$AQ$17),"Error"))))))</f>
        <v/>
      </c>
      <c r="AR113" s="164">
        <f>IF(COUNTA(AF113:AG113)&gt;1,"只可選1項接力",IF(AS113="",0,$AR$18))</f>
        <v>0</v>
      </c>
      <c r="AS113" s="6" t="str">
        <f>UPPER(IF($AH113="","",IF(COUNTIF($AS$21:$AS112,$AH113)&lt;1,$AH113,"")))</f>
        <v/>
      </c>
      <c r="AT113" s="167" t="str">
        <f>IF($AH113="","",IF(COUNTIF($AH$22:$AH$122,$AH113)&lt;4,"每隊最少4人",IF(COUNTIF($AH$22:$AH$122,$AH113)&gt;6,"每隊最多6人",COUNTIF($AH$22:$AH$122,$AH113))))</f>
        <v/>
      </c>
      <c r="AU113" s="164" t="str">
        <f>IF($E113="","",IF($AJ113="",$AQ113+$AR113+#REF!,$AQ113+$AR113+#REF!+$AJ$21))</f>
        <v/>
      </c>
      <c r="AV113" s="312"/>
      <c r="AW113" s="167"/>
    </row>
    <row r="114" spans="1:49" s="162" customFormat="1" ht="13">
      <c r="A114" s="167" t="str">
        <f t="shared" si="3"/>
        <v/>
      </c>
      <c r="B114" s="286" t="str">
        <f t="shared" si="4"/>
        <v/>
      </c>
      <c r="C114" s="287"/>
      <c r="D114" s="167">
        <v>93</v>
      </c>
      <c r="E114" s="167" t="str">
        <f>IF(COUNTA($R114:$W114)&gt;0,$H114&amp;"O",IF(COUNTA($Z114:$AB114)&gt;0,$H114&amp;"O",IF($AI114&lt;&gt;"",$H114&amp;"O",$A114)))</f>
        <v/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29"/>
      <c r="AI114" s="36"/>
      <c r="AJ114" s="15"/>
      <c r="AK114" s="29"/>
      <c r="AL114" s="4"/>
      <c r="AM114" s="4"/>
      <c r="AN114" s="4"/>
      <c r="AO114" s="4"/>
      <c r="AP114" s="4"/>
      <c r="AQ114" s="164" t="str">
        <f>IF($I114="","",IF(COUNTA(L114:AE114)&gt;3,"超過3項個人項目",IF(COUNTA(L114:AE114)=0,"未選個人項目",IF(AL114="Y",0,IF(COUNTA(AK114)=1,COUNTA(L114:AE114)*($AQ$18+$AQ$19)+$AQ$17,IF(COUNTA(AK114)=0,COUNTA(L114:AE114)*($AQ$18+$AQ$17),"Error"))))))</f>
        <v/>
      </c>
      <c r="AR114" s="164">
        <f>IF(COUNTA(AF114:AG114)&gt;1,"只可選1項接力",IF(AS114="",0,$AR$18))</f>
        <v>0</v>
      </c>
      <c r="AS114" s="6" t="str">
        <f>UPPER(IF($AH114="","",IF(COUNTIF($AS$21:$AS113,$AH114)&lt;1,$AH114,"")))</f>
        <v/>
      </c>
      <c r="AT114" s="167" t="str">
        <f>IF($AH114="","",IF(COUNTIF($AH$22:$AH$122,$AH114)&lt;4,"每隊最少4人",IF(COUNTIF($AH$22:$AH$122,$AH114)&gt;6,"每隊最多6人",COUNTIF($AH$22:$AH$122,$AH114))))</f>
        <v/>
      </c>
      <c r="AU114" s="164" t="str">
        <f>IF($E114="","",IF($AJ114="",$AQ114+$AR114+#REF!,$AQ114+$AR114+#REF!+$AJ$21))</f>
        <v/>
      </c>
      <c r="AV114" s="312"/>
      <c r="AW114" s="167"/>
    </row>
    <row r="115" spans="1:49" s="162" customFormat="1" ht="13">
      <c r="A115" s="167" t="str">
        <f t="shared" si="3"/>
        <v/>
      </c>
      <c r="B115" s="286" t="str">
        <f t="shared" si="4"/>
        <v/>
      </c>
      <c r="C115" s="287"/>
      <c r="D115" s="167">
        <v>94</v>
      </c>
      <c r="E115" s="167" t="str">
        <f>IF(COUNTA($R115:$W115)&gt;0,$H115&amp;"O",IF(COUNTA($Z115:$AB115)&gt;0,$H115&amp;"O",IF($AI115&lt;&gt;"",$H115&amp;"O",$A115)))</f>
        <v/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29"/>
      <c r="AI115" s="36"/>
      <c r="AJ115" s="15"/>
      <c r="AK115" s="29"/>
      <c r="AL115" s="4"/>
      <c r="AM115" s="4"/>
      <c r="AN115" s="4"/>
      <c r="AO115" s="4"/>
      <c r="AP115" s="4"/>
      <c r="AQ115" s="164" t="str">
        <f>IF($I115="","",IF(COUNTA(L115:AE115)&gt;3,"超過3項個人項目",IF(COUNTA(L115:AE115)=0,"未選個人項目",IF(AL115="Y",0,IF(COUNTA(AK115)=1,COUNTA(L115:AE115)*($AQ$18+$AQ$19)+$AQ$17,IF(COUNTA(AK115)=0,COUNTA(L115:AE115)*($AQ$18+$AQ$17),"Error"))))))</f>
        <v/>
      </c>
      <c r="AR115" s="164">
        <f>IF(COUNTA(AF115:AG115)&gt;1,"只可選1項接力",IF(AS115="",0,$AR$18))</f>
        <v>0</v>
      </c>
      <c r="AS115" s="6" t="str">
        <f>UPPER(IF($AH115="","",IF(COUNTIF($AS$21:$AS114,$AH115)&lt;1,$AH115,"")))</f>
        <v/>
      </c>
      <c r="AT115" s="167" t="str">
        <f>IF($AH115="","",IF(COUNTIF($AH$22:$AH$122,$AH115)&lt;4,"每隊最少4人",IF(COUNTIF($AH$22:$AH$122,$AH115)&gt;6,"每隊最多6人",COUNTIF($AH$22:$AH$122,$AH115))))</f>
        <v/>
      </c>
      <c r="AU115" s="164" t="str">
        <f>IF($E115="","",IF($AJ115="",$AQ115+$AR115+#REF!,$AQ115+$AR115+#REF!+$AJ$21))</f>
        <v/>
      </c>
      <c r="AV115" s="312"/>
      <c r="AW115" s="167"/>
    </row>
    <row r="116" spans="1:49" s="162" customFormat="1" ht="13">
      <c r="A116" s="167" t="str">
        <f t="shared" si="3"/>
        <v/>
      </c>
      <c r="B116" s="286" t="str">
        <f t="shared" si="4"/>
        <v/>
      </c>
      <c r="C116" s="287"/>
      <c r="D116" s="167">
        <v>95</v>
      </c>
      <c r="E116" s="167" t="str">
        <f>IF(COUNTA($R116:$W116)&gt;0,$H116&amp;"O",IF(COUNTA($Z116:$AB116)&gt;0,$H116&amp;"O",IF($AI116&lt;&gt;"",$H116&amp;"O",$A116)))</f>
        <v/>
      </c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29"/>
      <c r="AI116" s="36"/>
      <c r="AJ116" s="15"/>
      <c r="AK116" s="29"/>
      <c r="AL116" s="4"/>
      <c r="AM116" s="4"/>
      <c r="AN116" s="4"/>
      <c r="AO116" s="4"/>
      <c r="AP116" s="4"/>
      <c r="AQ116" s="164" t="str">
        <f>IF($I116="","",IF(COUNTA(L116:AE116)&gt;3,"超過3項個人項目",IF(COUNTA(L116:AE116)=0,"未選個人項目",IF(AL116="Y",0,IF(COUNTA(AK116)=1,COUNTA(L116:AE116)*($AQ$18+$AQ$19)+$AQ$17,IF(COUNTA(AK116)=0,COUNTA(L116:AE116)*($AQ$18+$AQ$17),"Error"))))))</f>
        <v/>
      </c>
      <c r="AR116" s="164">
        <f>IF(COUNTA(AF116:AG116)&gt;1,"只可選1項接力",IF(AS116="",0,$AR$18))</f>
        <v>0</v>
      </c>
      <c r="AS116" s="6" t="str">
        <f>UPPER(IF($AH116="","",IF(COUNTIF($AS$21:$AS115,$AH116)&lt;1,$AH116,"")))</f>
        <v/>
      </c>
      <c r="AT116" s="167" t="str">
        <f>IF($AH116="","",IF(COUNTIF($AH$22:$AH$122,$AH116)&lt;4,"每隊最少4人",IF(COUNTIF($AH$22:$AH$122,$AH116)&gt;6,"每隊最多6人",COUNTIF($AH$22:$AH$122,$AH116))))</f>
        <v/>
      </c>
      <c r="AU116" s="164" t="str">
        <f>IF($E116="","",IF($AJ116="",$AQ116+$AR116+#REF!,$AQ116+$AR116+#REF!+$AJ$21))</f>
        <v/>
      </c>
      <c r="AV116" s="312"/>
      <c r="AW116" s="167"/>
    </row>
    <row r="117" spans="1:49" s="162" customFormat="1" ht="13">
      <c r="A117" s="167" t="str">
        <f t="shared" si="3"/>
        <v/>
      </c>
      <c r="B117" s="286" t="str">
        <f t="shared" si="4"/>
        <v/>
      </c>
      <c r="C117" s="287"/>
      <c r="D117" s="167">
        <v>96</v>
      </c>
      <c r="E117" s="167" t="str">
        <f>IF(COUNTA($R117:$W117)&gt;0,$H117&amp;"O",IF(COUNTA($Z117:$AB117)&gt;0,$H117&amp;"O",IF($AI117&lt;&gt;"",$H117&amp;"O",$A117)))</f>
        <v/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29"/>
      <c r="AI117" s="36"/>
      <c r="AJ117" s="15"/>
      <c r="AK117" s="29"/>
      <c r="AL117" s="4"/>
      <c r="AM117" s="4"/>
      <c r="AN117" s="4"/>
      <c r="AO117" s="4"/>
      <c r="AP117" s="4"/>
      <c r="AQ117" s="164" t="str">
        <f>IF($I117="","",IF(COUNTA(L117:AE117)&gt;3,"超過3項個人項目",IF(COUNTA(L117:AE117)=0,"未選個人項目",IF(AL117="Y",0,IF(COUNTA(AK117)=1,COUNTA(L117:AE117)*($AQ$18+$AQ$19)+$AQ$17,IF(COUNTA(AK117)=0,COUNTA(L117:AE117)*($AQ$18+$AQ$17),"Error"))))))</f>
        <v/>
      </c>
      <c r="AR117" s="164">
        <f>IF(COUNTA(AF117:AG117)&gt;1,"只可選1項接力",IF(AS117="",0,$AR$18))</f>
        <v>0</v>
      </c>
      <c r="AS117" s="6" t="str">
        <f>UPPER(IF($AH117="","",IF(COUNTIF($AS$21:$AS116,$AH117)&lt;1,$AH117,"")))</f>
        <v/>
      </c>
      <c r="AT117" s="167" t="str">
        <f>IF($AH117="","",IF(COUNTIF($AH$22:$AH$122,$AH117)&lt;4,"每隊最少4人",IF(COUNTIF($AH$22:$AH$122,$AH117)&gt;6,"每隊最多6人",COUNTIF($AH$22:$AH$122,$AH117))))</f>
        <v/>
      </c>
      <c r="AU117" s="164" t="str">
        <f>IF($E117="","",IF($AJ117="",$AQ117+$AR117+#REF!,$AQ117+$AR117+#REF!+$AJ$21))</f>
        <v/>
      </c>
      <c r="AV117" s="312"/>
      <c r="AW117" s="167"/>
    </row>
    <row r="118" spans="1:49" s="162" customFormat="1" ht="13">
      <c r="A118" s="167" t="str">
        <f t="shared" si="3"/>
        <v/>
      </c>
      <c r="B118" s="286" t="str">
        <f t="shared" si="4"/>
        <v/>
      </c>
      <c r="C118" s="287"/>
      <c r="D118" s="167">
        <v>97</v>
      </c>
      <c r="E118" s="167" t="str">
        <f>IF(COUNTA($R118:$W118)&gt;0,$H118&amp;"O",IF(COUNTA($Z118:$AB118)&gt;0,$H118&amp;"O",IF($AI118&lt;&gt;"",$H118&amp;"O",$A118)))</f>
        <v/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29"/>
      <c r="AI118" s="36"/>
      <c r="AJ118" s="15"/>
      <c r="AK118" s="29"/>
      <c r="AL118" s="4"/>
      <c r="AM118" s="4"/>
      <c r="AN118" s="4"/>
      <c r="AO118" s="4"/>
      <c r="AP118" s="4"/>
      <c r="AQ118" s="164" t="str">
        <f>IF($I118="","",IF(COUNTA(L118:AE118)&gt;3,"超過3項個人項目",IF(COUNTA(L118:AE118)=0,"未選個人項目",IF(AL118="Y",0,IF(COUNTA(AK118)=1,COUNTA(L118:AE118)*($AQ$18+$AQ$19)+$AQ$17,IF(COUNTA(AK118)=0,COUNTA(L118:AE118)*($AQ$18+$AQ$17),"Error"))))))</f>
        <v/>
      </c>
      <c r="AR118" s="164">
        <f>IF(COUNTA(AF118:AG118)&gt;1,"只可選1項接力",IF(AS118="",0,$AR$18))</f>
        <v>0</v>
      </c>
      <c r="AS118" s="6" t="str">
        <f>UPPER(IF($AH118="","",IF(COUNTIF($AS$21:$AS117,$AH118)&lt;1,$AH118,"")))</f>
        <v/>
      </c>
      <c r="AT118" s="167" t="str">
        <f>IF($AH118="","",IF(COUNTIF($AH$22:$AH$122,$AH118)&lt;4,"每隊最少4人",IF(COUNTIF($AH$22:$AH$122,$AH118)&gt;6,"每隊最多6人",COUNTIF($AH$22:$AH$122,$AH118))))</f>
        <v/>
      </c>
      <c r="AU118" s="164" t="str">
        <f>IF($E118="","",IF($AJ118="",$AQ118+$AR118+#REF!,$AQ118+$AR118+#REF!+$AJ$21))</f>
        <v/>
      </c>
      <c r="AV118" s="312"/>
      <c r="AW118" s="167"/>
    </row>
    <row r="119" spans="1:49" s="162" customFormat="1" ht="13">
      <c r="A119" s="167" t="str">
        <f t="shared" si="3"/>
        <v/>
      </c>
      <c r="B119" s="286" t="str">
        <f t="shared" si="4"/>
        <v/>
      </c>
      <c r="C119" s="287"/>
      <c r="D119" s="167">
        <v>98</v>
      </c>
      <c r="E119" s="167" t="str">
        <f>IF(COUNTA($R119:$W119)&gt;0,$H119&amp;"O",IF(COUNTA($Z119:$AB119)&gt;0,$H119&amp;"O",IF($AI119&lt;&gt;"",$H119&amp;"O",$A119)))</f>
        <v/>
      </c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29"/>
      <c r="AI119" s="36"/>
      <c r="AJ119" s="15"/>
      <c r="AK119" s="29"/>
      <c r="AL119" s="4"/>
      <c r="AM119" s="4"/>
      <c r="AN119" s="4"/>
      <c r="AO119" s="4"/>
      <c r="AP119" s="4"/>
      <c r="AQ119" s="164" t="str">
        <f>IF($I119="","",IF(COUNTA(L119:AE119)&gt;3,"超過3項個人項目",IF(COUNTA(L119:AE119)=0,"未選個人項目",IF(AL119="Y",0,IF(COUNTA(AK119)=1,COUNTA(L119:AE119)*($AQ$18+$AQ$19)+$AQ$17,IF(COUNTA(AK119)=0,COUNTA(L119:AE119)*($AQ$18+$AQ$17),"Error"))))))</f>
        <v/>
      </c>
      <c r="AR119" s="164">
        <f>IF(COUNTA(AF119:AG119)&gt;1,"只可選1項接力",IF(AS119="",0,$AR$18))</f>
        <v>0</v>
      </c>
      <c r="AS119" s="6" t="str">
        <f>UPPER(IF($AH119="","",IF(COUNTIF($AS$21:$AS118,$AH119)&lt;1,$AH119,"")))</f>
        <v/>
      </c>
      <c r="AT119" s="167" t="str">
        <f>IF($AH119="","",IF(COUNTIF($AH$22:$AH$122,$AH119)&lt;4,"每隊最少4人",IF(COUNTIF($AH$22:$AH$122,$AH119)&gt;6,"每隊最多6人",COUNTIF($AH$22:$AH$122,$AH119))))</f>
        <v/>
      </c>
      <c r="AU119" s="164" t="str">
        <f>IF($E119="","",IF($AJ119="",$AQ119+$AR119+#REF!,$AQ119+$AR119+#REF!+$AJ$21))</f>
        <v/>
      </c>
      <c r="AV119" s="312"/>
      <c r="AW119" s="167"/>
    </row>
    <row r="120" spans="1:49" s="162" customFormat="1" ht="13">
      <c r="A120" s="167" t="str">
        <f t="shared" si="3"/>
        <v/>
      </c>
      <c r="B120" s="286" t="str">
        <f t="shared" si="4"/>
        <v/>
      </c>
      <c r="C120" s="287"/>
      <c r="D120" s="167">
        <v>99</v>
      </c>
      <c r="E120" s="167" t="str">
        <f>IF(COUNTA($R120:$W120)&gt;0,$H120&amp;"O",IF(COUNTA($Z120:$AB120)&gt;0,$H120&amp;"O",IF($AI120&lt;&gt;"",$H120&amp;"O",$A120)))</f>
        <v/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29"/>
      <c r="AI120" s="36"/>
      <c r="AJ120" s="15"/>
      <c r="AK120" s="29"/>
      <c r="AL120" s="4"/>
      <c r="AM120" s="4"/>
      <c r="AN120" s="4"/>
      <c r="AO120" s="4"/>
      <c r="AP120" s="4"/>
      <c r="AQ120" s="164" t="str">
        <f>IF($I120="","",IF(COUNTA(L120:AE120)&gt;3,"超過3項個人項目",IF(COUNTA(L120:AE120)=0,"未選個人項目",IF(AL120="Y",0,IF(COUNTA(AK120)=1,COUNTA(L120:AE120)*($AQ$18+$AQ$19)+$AQ$17,IF(COUNTA(AK120)=0,COUNTA(L120:AE120)*($AQ$18+$AQ$17),"Error"))))))</f>
        <v/>
      </c>
      <c r="AR120" s="164">
        <f>IF(COUNTA(AF120:AG120)&gt;1,"只可選1項接力",IF(AS120="",0,$AR$18))</f>
        <v>0</v>
      </c>
      <c r="AS120" s="6" t="str">
        <f>UPPER(IF($AH120="","",IF(COUNTIF($AS$21:$AS119,$AH120)&lt;1,$AH120,"")))</f>
        <v/>
      </c>
      <c r="AT120" s="167" t="str">
        <f>IF($AH120="","",IF(COUNTIF($AH$22:$AH$122,$AH120)&lt;4,"每隊最少4人",IF(COUNTIF($AH$22:$AH$122,$AH120)&gt;6,"每隊最多6人",COUNTIF($AH$22:$AH$122,$AH120))))</f>
        <v/>
      </c>
      <c r="AU120" s="164" t="str">
        <f>IF($E120="","",IF($AJ120="",$AQ120+$AR120+#REF!,$AQ120+$AR120+#REF!+$AJ$21))</f>
        <v/>
      </c>
      <c r="AV120" s="312"/>
      <c r="AW120" s="167"/>
    </row>
    <row r="121" spans="1:49" s="162" customFormat="1" ht="13">
      <c r="A121" s="167" t="str">
        <f t="shared" si="3"/>
        <v/>
      </c>
      <c r="B121" s="286" t="str">
        <f t="shared" si="4"/>
        <v/>
      </c>
      <c r="C121" s="287"/>
      <c r="D121" s="167">
        <v>100</v>
      </c>
      <c r="E121" s="167" t="str">
        <f>IF(COUNTA($R121:$W121)&gt;0,$H121&amp;"O",IF(COUNTA($Z121:$AB121)&gt;0,$H121&amp;"O",IF($AI121&lt;&gt;"",$H121&amp;"O",$A121)))</f>
        <v/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29"/>
      <c r="AI121" s="36"/>
      <c r="AJ121" s="15"/>
      <c r="AK121" s="29"/>
      <c r="AL121" s="4"/>
      <c r="AM121" s="4"/>
      <c r="AN121" s="4"/>
      <c r="AO121" s="4"/>
      <c r="AP121" s="4"/>
      <c r="AQ121" s="164" t="str">
        <f>IF($I121="","",IF(COUNTA(L121:AE121)&gt;3,"超過3項個人項目",IF(COUNTA(L121:AE121)=0,"未選個人項目",IF(AL121="Y",0,IF(COUNTA(AK121)=1,COUNTA(L121:AE121)*($AQ$18+$AQ$19)+$AQ$17,IF(COUNTA(AK121)=0,COUNTA(L121:AE121)*($AQ$18+$AQ$17),"Error"))))))</f>
        <v/>
      </c>
      <c r="AR121" s="164">
        <f>IF(COUNTA(AF121:AG121)&gt;1,"只可選1項接力",IF(AS121="",0,$AR$18))</f>
        <v>0</v>
      </c>
      <c r="AS121" s="6" t="str">
        <f>UPPER(IF($AH121="","",IF(COUNTIF($AS$21:$AS120,$AH121)&lt;1,$AH121,"")))</f>
        <v/>
      </c>
      <c r="AT121" s="167" t="str">
        <f>IF($AH121="","",IF(COUNTIF($AH$22:$AH$122,$AH121)&lt;4,"每隊最少4人",IF(COUNTIF($AH$22:$AH$122,$AH121)&gt;6,"每隊最多6人",COUNTIF($AH$22:$AH$122,$AH121))))</f>
        <v/>
      </c>
      <c r="AU121" s="164" t="str">
        <f>IF($E121="","",IF($AJ121="",$AQ121+$AR121+#REF!,$AQ121+$AR121+#REF!+$AJ$21))</f>
        <v/>
      </c>
      <c r="AV121" s="312"/>
      <c r="AW121" s="167"/>
    </row>
    <row r="122" spans="1:49" s="1" customFormat="1">
      <c r="A122" s="167"/>
      <c r="B122" s="286"/>
      <c r="C122" s="318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319"/>
      <c r="AI122" s="181"/>
      <c r="AJ122" s="320"/>
      <c r="AK122" s="319"/>
      <c r="AL122" s="167"/>
      <c r="AM122" s="167"/>
      <c r="AN122" s="167"/>
      <c r="AO122" s="167"/>
      <c r="AP122" s="167"/>
      <c r="AQ122" s="164"/>
      <c r="AR122" s="164"/>
      <c r="AS122" s="6"/>
      <c r="AT122" s="167"/>
      <c r="AU122" s="164"/>
      <c r="AV122" s="292"/>
      <c r="AW122" s="69"/>
    </row>
    <row r="123" spans="1:49" s="1" customFormat="1">
      <c r="A123" s="69"/>
      <c r="B123" s="69"/>
      <c r="C123" s="14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181"/>
      <c r="AJ123" s="173"/>
      <c r="AK123" s="69"/>
      <c r="AL123" s="69"/>
      <c r="AM123" s="69"/>
      <c r="AN123" s="69"/>
      <c r="AO123" s="69"/>
      <c r="AP123" s="69"/>
      <c r="AQ123" s="164"/>
      <c r="AR123" s="6"/>
      <c r="AS123" s="6"/>
      <c r="AT123" s="69"/>
      <c r="AU123" s="164"/>
      <c r="AV123" s="292"/>
      <c r="AW123" s="69"/>
    </row>
    <row r="124" spans="1:49" s="1" customFormat="1">
      <c r="A124" s="69"/>
      <c r="B124" s="69"/>
      <c r="C124" s="14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181"/>
      <c r="AJ124" s="173"/>
      <c r="AK124" s="69"/>
      <c r="AL124" s="69"/>
      <c r="AM124" s="69"/>
      <c r="AN124" s="69"/>
      <c r="AO124" s="69"/>
      <c r="AP124" s="69"/>
      <c r="AQ124" s="174"/>
      <c r="AR124" s="69"/>
      <c r="AS124" s="69"/>
      <c r="AT124" s="69"/>
      <c r="AU124" s="69"/>
      <c r="AV124" s="292"/>
      <c r="AW124" s="69"/>
    </row>
    <row r="125" spans="1:49" s="1" customFormat="1">
      <c r="A125" s="69"/>
      <c r="B125" s="69"/>
      <c r="C125" s="14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181"/>
      <c r="AJ125" s="173"/>
      <c r="AK125" s="69"/>
      <c r="AL125" s="69"/>
      <c r="AM125" s="69"/>
      <c r="AN125" s="69"/>
      <c r="AO125" s="69"/>
      <c r="AP125" s="69"/>
      <c r="AQ125" s="174"/>
      <c r="AR125" s="69"/>
      <c r="AS125" s="69"/>
      <c r="AT125" s="69"/>
      <c r="AU125" s="69"/>
      <c r="AV125" s="292"/>
      <c r="AW125" s="69"/>
    </row>
    <row r="126" spans="1:49" s="1" customFormat="1">
      <c r="A126" s="69"/>
      <c r="B126" s="69"/>
      <c r="C126" s="14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181"/>
      <c r="AJ126" s="173"/>
      <c r="AK126" s="69"/>
      <c r="AL126" s="69"/>
      <c r="AM126" s="69"/>
      <c r="AN126" s="69"/>
      <c r="AO126" s="69"/>
      <c r="AP126" s="69"/>
      <c r="AQ126" s="174"/>
      <c r="AR126" s="69"/>
      <c r="AS126" s="69"/>
      <c r="AT126" s="69"/>
      <c r="AU126" s="69"/>
      <c r="AV126" s="292"/>
      <c r="AW126" s="69"/>
    </row>
    <row r="127" spans="1:49" s="1" customFormat="1">
      <c r="A127" s="69"/>
      <c r="B127" s="69"/>
      <c r="C127" s="14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181"/>
      <c r="AJ127" s="173"/>
      <c r="AK127" s="69"/>
      <c r="AL127" s="69"/>
      <c r="AM127" s="69"/>
      <c r="AN127" s="69"/>
      <c r="AO127" s="69"/>
      <c r="AP127" s="69"/>
      <c r="AQ127" s="174"/>
      <c r="AR127" s="69"/>
      <c r="AS127" s="69"/>
      <c r="AT127" s="69"/>
      <c r="AU127" s="69"/>
      <c r="AV127" s="292"/>
      <c r="AW127" s="69"/>
    </row>
    <row r="128" spans="1:49" s="1" customFormat="1">
      <c r="A128" s="69"/>
      <c r="B128" s="69"/>
      <c r="C128" s="14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181"/>
      <c r="AJ128" s="173"/>
      <c r="AK128" s="69"/>
      <c r="AL128" s="69"/>
      <c r="AM128" s="69"/>
      <c r="AN128" s="69"/>
      <c r="AO128" s="69"/>
      <c r="AP128" s="69"/>
      <c r="AQ128" s="174"/>
      <c r="AR128" s="69"/>
      <c r="AS128" s="69"/>
      <c r="AT128" s="69"/>
      <c r="AU128" s="69"/>
      <c r="AV128" s="292"/>
      <c r="AW128" s="69"/>
    </row>
    <row r="129" spans="1:49" s="1" customFormat="1">
      <c r="A129" s="69"/>
      <c r="B129" s="69"/>
      <c r="C129" s="14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181"/>
      <c r="AJ129" s="173"/>
      <c r="AK129" s="69"/>
      <c r="AL129" s="69"/>
      <c r="AM129" s="69"/>
      <c r="AN129" s="69"/>
      <c r="AO129" s="69"/>
      <c r="AP129" s="69"/>
      <c r="AQ129" s="174"/>
      <c r="AR129" s="69"/>
      <c r="AS129" s="69"/>
      <c r="AT129" s="69"/>
      <c r="AU129" s="69"/>
      <c r="AV129" s="292"/>
      <c r="AW129" s="69"/>
    </row>
    <row r="130" spans="1:49" s="1" customFormat="1">
      <c r="A130" s="69"/>
      <c r="B130" s="69"/>
      <c r="C130" s="14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181"/>
      <c r="AJ130" s="173"/>
      <c r="AK130" s="69"/>
      <c r="AL130" s="69"/>
      <c r="AM130" s="69"/>
      <c r="AN130" s="69"/>
      <c r="AO130" s="69"/>
      <c r="AP130" s="69"/>
      <c r="AQ130" s="174"/>
      <c r="AR130" s="69"/>
      <c r="AS130" s="69"/>
      <c r="AT130" s="69"/>
      <c r="AU130" s="69"/>
      <c r="AV130" s="292"/>
      <c r="AW130" s="69"/>
    </row>
    <row r="131" spans="1:49" s="1" customFormat="1">
      <c r="A131" s="69"/>
      <c r="B131" s="69"/>
      <c r="C131" s="14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181"/>
      <c r="AJ131" s="173"/>
      <c r="AK131" s="69"/>
      <c r="AL131" s="69"/>
      <c r="AM131" s="69"/>
      <c r="AN131" s="69"/>
      <c r="AO131" s="69"/>
      <c r="AP131" s="69"/>
      <c r="AQ131" s="174"/>
      <c r="AR131" s="69"/>
      <c r="AS131" s="69"/>
      <c r="AT131" s="69"/>
      <c r="AU131" s="69"/>
      <c r="AV131" s="292"/>
      <c r="AW131" s="69"/>
    </row>
    <row r="132" spans="1:49" s="1" customFormat="1">
      <c r="A132" s="69"/>
      <c r="B132" s="69"/>
      <c r="C132" s="14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181"/>
      <c r="AJ132" s="173"/>
      <c r="AK132" s="69"/>
      <c r="AL132" s="69"/>
      <c r="AM132" s="69"/>
      <c r="AN132" s="69"/>
      <c r="AO132" s="69"/>
      <c r="AP132" s="69"/>
      <c r="AQ132" s="174"/>
      <c r="AR132" s="69"/>
      <c r="AS132" s="69"/>
      <c r="AT132" s="69"/>
      <c r="AU132" s="69"/>
      <c r="AV132" s="292"/>
      <c r="AW132" s="69"/>
    </row>
    <row r="133" spans="1:49" s="1" customFormat="1">
      <c r="A133" s="69"/>
      <c r="B133" s="69"/>
      <c r="C133" s="14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181"/>
      <c r="AJ133" s="173"/>
      <c r="AK133" s="69"/>
      <c r="AL133" s="69"/>
      <c r="AM133" s="69"/>
      <c r="AN133" s="69"/>
      <c r="AO133" s="69"/>
      <c r="AP133" s="69"/>
      <c r="AQ133" s="174"/>
      <c r="AR133" s="69"/>
      <c r="AS133" s="69"/>
      <c r="AT133" s="69"/>
      <c r="AU133" s="69"/>
      <c r="AV133" s="292"/>
      <c r="AW133" s="69"/>
    </row>
    <row r="134" spans="1:49" s="1" customFormat="1">
      <c r="A134" s="69"/>
      <c r="B134" s="69"/>
      <c r="C134" s="14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181"/>
      <c r="AJ134" s="173"/>
      <c r="AK134" s="69"/>
      <c r="AL134" s="69"/>
      <c r="AM134" s="69"/>
      <c r="AN134" s="69"/>
      <c r="AO134" s="69"/>
      <c r="AP134" s="69"/>
      <c r="AQ134" s="174"/>
      <c r="AR134" s="69"/>
      <c r="AS134" s="69"/>
      <c r="AT134" s="69"/>
      <c r="AU134" s="69"/>
      <c r="AV134" s="292"/>
      <c r="AW134" s="69"/>
    </row>
    <row r="135" spans="1:49" s="1" customFormat="1">
      <c r="A135" s="69"/>
      <c r="B135" s="69"/>
      <c r="C135" s="14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181"/>
      <c r="AJ135" s="173"/>
      <c r="AK135" s="69"/>
      <c r="AL135" s="69"/>
      <c r="AM135" s="69"/>
      <c r="AN135" s="69"/>
      <c r="AO135" s="69"/>
      <c r="AP135" s="69"/>
      <c r="AQ135" s="174"/>
      <c r="AR135" s="69"/>
      <c r="AS135" s="69"/>
      <c r="AT135" s="69"/>
      <c r="AU135" s="69"/>
      <c r="AV135" s="292"/>
      <c r="AW135" s="69"/>
    </row>
    <row r="136" spans="1:49" s="1" customFormat="1">
      <c r="A136" s="69"/>
      <c r="B136" s="69"/>
      <c r="C136" s="14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181"/>
      <c r="AJ136" s="173"/>
      <c r="AK136" s="69"/>
      <c r="AL136" s="69"/>
      <c r="AM136" s="69"/>
      <c r="AN136" s="69"/>
      <c r="AO136" s="69"/>
      <c r="AP136" s="69"/>
      <c r="AQ136" s="174"/>
      <c r="AR136" s="69"/>
      <c r="AS136" s="69"/>
      <c r="AT136" s="69"/>
      <c r="AU136" s="69"/>
      <c r="AV136" s="292"/>
      <c r="AW136" s="69"/>
    </row>
    <row r="137" spans="1:49" s="1" customFormat="1">
      <c r="A137" s="69"/>
      <c r="B137" s="69"/>
      <c r="C137" s="14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181"/>
      <c r="AJ137" s="173"/>
      <c r="AK137" s="69"/>
      <c r="AL137" s="69"/>
      <c r="AM137" s="69"/>
      <c r="AN137" s="69"/>
      <c r="AO137" s="69"/>
      <c r="AP137" s="69"/>
      <c r="AQ137" s="174"/>
      <c r="AR137" s="69"/>
      <c r="AS137" s="69"/>
      <c r="AT137" s="69"/>
      <c r="AU137" s="69"/>
      <c r="AV137" s="292"/>
      <c r="AW137" s="69"/>
    </row>
    <row r="138" spans="1:49" s="1" customFormat="1">
      <c r="A138" s="69"/>
      <c r="B138" s="69"/>
      <c r="C138" s="14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181"/>
      <c r="AJ138" s="173"/>
      <c r="AK138" s="69"/>
      <c r="AL138" s="69"/>
      <c r="AM138" s="69"/>
      <c r="AN138" s="69"/>
      <c r="AO138" s="69"/>
      <c r="AP138" s="69"/>
      <c r="AQ138" s="174"/>
      <c r="AR138" s="69"/>
      <c r="AS138" s="69"/>
      <c r="AT138" s="69"/>
      <c r="AU138" s="69"/>
      <c r="AV138" s="292"/>
      <c r="AW138" s="69"/>
    </row>
    <row r="139" spans="1:49" s="1" customFormat="1">
      <c r="A139" s="69"/>
      <c r="B139" s="69"/>
      <c r="C139" s="14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181"/>
      <c r="AJ139" s="173"/>
      <c r="AK139" s="69"/>
      <c r="AL139" s="69"/>
      <c r="AM139" s="69"/>
      <c r="AN139" s="69"/>
      <c r="AO139" s="69"/>
      <c r="AP139" s="69"/>
      <c r="AQ139" s="174"/>
      <c r="AR139" s="69"/>
      <c r="AS139" s="69"/>
      <c r="AT139" s="69"/>
      <c r="AU139" s="69"/>
      <c r="AV139" s="292"/>
      <c r="AW139" s="69"/>
    </row>
    <row r="140" spans="1:49" s="1" customFormat="1">
      <c r="A140" s="69"/>
      <c r="B140" s="69"/>
      <c r="C140" s="14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181"/>
      <c r="AJ140" s="173"/>
      <c r="AK140" s="69"/>
      <c r="AL140" s="69"/>
      <c r="AM140" s="69"/>
      <c r="AN140" s="69"/>
      <c r="AO140" s="69"/>
      <c r="AP140" s="69"/>
      <c r="AQ140" s="174"/>
      <c r="AR140" s="69"/>
      <c r="AS140" s="69"/>
      <c r="AT140" s="69"/>
      <c r="AU140" s="69"/>
      <c r="AV140" s="292"/>
      <c r="AW140" s="69"/>
    </row>
    <row r="141" spans="1:49" s="1" customFormat="1">
      <c r="A141" s="69"/>
      <c r="B141" s="69"/>
      <c r="C141" s="14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181"/>
      <c r="AJ141" s="173"/>
      <c r="AK141" s="69"/>
      <c r="AL141" s="69"/>
      <c r="AM141" s="69"/>
      <c r="AN141" s="69"/>
      <c r="AO141" s="69"/>
      <c r="AP141" s="69"/>
      <c r="AQ141" s="174"/>
      <c r="AR141" s="69"/>
      <c r="AS141" s="69"/>
      <c r="AT141" s="69"/>
      <c r="AU141" s="69"/>
      <c r="AV141" s="292"/>
      <c r="AW141" s="69"/>
    </row>
    <row r="142" spans="1:49" s="1" customFormat="1">
      <c r="A142" s="69"/>
      <c r="B142" s="69"/>
      <c r="C142" s="14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181"/>
      <c r="AJ142" s="173"/>
      <c r="AK142" s="69"/>
      <c r="AL142" s="69"/>
      <c r="AM142" s="69"/>
      <c r="AN142" s="69"/>
      <c r="AO142" s="69"/>
      <c r="AP142" s="69"/>
      <c r="AQ142" s="174"/>
      <c r="AR142" s="69"/>
      <c r="AS142" s="69"/>
      <c r="AT142" s="69"/>
      <c r="AU142" s="69"/>
      <c r="AV142" s="292"/>
      <c r="AW142" s="69"/>
    </row>
    <row r="143" spans="1:49" s="1" customFormat="1">
      <c r="A143" s="69"/>
      <c r="B143" s="69"/>
      <c r="C143" s="14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181"/>
      <c r="AJ143" s="173"/>
      <c r="AK143" s="69"/>
      <c r="AL143" s="69"/>
      <c r="AM143" s="69"/>
      <c r="AN143" s="69"/>
      <c r="AO143" s="69"/>
      <c r="AP143" s="69"/>
      <c r="AQ143" s="174"/>
      <c r="AR143" s="69"/>
      <c r="AS143" s="69"/>
      <c r="AT143" s="69"/>
      <c r="AU143" s="69"/>
      <c r="AV143" s="292"/>
      <c r="AW143" s="69"/>
    </row>
    <row r="144" spans="1:49" s="1" customFormat="1">
      <c r="A144" s="69"/>
      <c r="B144" s="69"/>
      <c r="C144" s="14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181"/>
      <c r="AJ144" s="173"/>
      <c r="AK144" s="69"/>
      <c r="AL144" s="69"/>
      <c r="AM144" s="69"/>
      <c r="AN144" s="69"/>
      <c r="AO144" s="69"/>
      <c r="AP144" s="69"/>
      <c r="AQ144" s="174"/>
      <c r="AR144" s="69"/>
      <c r="AS144" s="69"/>
      <c r="AT144" s="69"/>
      <c r="AU144" s="69"/>
      <c r="AV144" s="292"/>
      <c r="AW144" s="69"/>
    </row>
    <row r="145" spans="1:49" s="1" customFormat="1">
      <c r="A145" s="69"/>
      <c r="B145" s="69"/>
      <c r="C145" s="14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181"/>
      <c r="AJ145" s="173"/>
      <c r="AK145" s="69"/>
      <c r="AL145" s="69"/>
      <c r="AM145" s="69"/>
      <c r="AN145" s="69"/>
      <c r="AO145" s="69"/>
      <c r="AP145" s="69"/>
      <c r="AQ145" s="174"/>
      <c r="AR145" s="69"/>
      <c r="AS145" s="69"/>
      <c r="AT145" s="69"/>
      <c r="AU145" s="69"/>
      <c r="AV145" s="292"/>
      <c r="AW145" s="69"/>
    </row>
    <row r="146" spans="1:49" s="1" customFormat="1">
      <c r="A146" s="69"/>
      <c r="B146" s="69"/>
      <c r="C146" s="14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181"/>
      <c r="AJ146" s="173"/>
      <c r="AK146" s="69"/>
      <c r="AL146" s="69"/>
      <c r="AM146" s="69"/>
      <c r="AN146" s="69"/>
      <c r="AO146" s="69"/>
      <c r="AP146" s="69"/>
      <c r="AQ146" s="174"/>
      <c r="AR146" s="69"/>
      <c r="AS146" s="69"/>
      <c r="AT146" s="69"/>
      <c r="AU146" s="69"/>
      <c r="AV146" s="292"/>
      <c r="AW146" s="69"/>
    </row>
    <row r="147" spans="1:49">
      <c r="A147" s="62"/>
      <c r="B147" s="62"/>
      <c r="C147" s="14"/>
      <c r="D147" s="62"/>
      <c r="E147" s="62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77"/>
      <c r="AJ147" s="173"/>
      <c r="AK147" s="69"/>
      <c r="AL147" s="69"/>
      <c r="AM147" s="69"/>
      <c r="AN147" s="69"/>
      <c r="AO147" s="69"/>
      <c r="AP147" s="69"/>
      <c r="AQ147" s="174"/>
      <c r="AR147" s="62"/>
      <c r="AS147" s="62"/>
      <c r="AT147" s="69"/>
      <c r="AU147" s="62"/>
      <c r="AV147" s="292"/>
      <c r="AW147" s="62"/>
    </row>
    <row r="148" spans="1:49">
      <c r="A148" s="62"/>
      <c r="B148" s="62"/>
      <c r="C148" s="14"/>
      <c r="D148" s="62"/>
      <c r="E148" s="62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77"/>
      <c r="AJ148" s="173"/>
      <c r="AK148" s="69"/>
      <c r="AL148" s="69"/>
      <c r="AM148" s="69"/>
      <c r="AN148" s="69"/>
      <c r="AO148" s="69"/>
      <c r="AP148" s="69"/>
      <c r="AQ148" s="174"/>
      <c r="AR148" s="62"/>
      <c r="AS148" s="62"/>
      <c r="AT148" s="69"/>
      <c r="AU148" s="62"/>
      <c r="AV148" s="292"/>
      <c r="AW148" s="62"/>
    </row>
    <row r="149" spans="1:49">
      <c r="A149" s="62"/>
      <c r="B149" s="62"/>
      <c r="C149" s="14"/>
      <c r="D149" s="62"/>
      <c r="E149" s="62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77"/>
      <c r="AJ149" s="173"/>
      <c r="AK149" s="69"/>
      <c r="AL149" s="69"/>
      <c r="AM149" s="69"/>
      <c r="AN149" s="69"/>
      <c r="AO149" s="69"/>
      <c r="AP149" s="69"/>
      <c r="AQ149" s="174"/>
      <c r="AR149" s="62"/>
      <c r="AS149" s="62"/>
      <c r="AT149" s="69"/>
      <c r="AU149" s="62"/>
      <c r="AV149" s="292"/>
      <c r="AW149" s="62"/>
    </row>
    <row r="150" spans="1:49">
      <c r="A150" s="62"/>
      <c r="B150" s="62"/>
      <c r="C150" s="14"/>
      <c r="D150" s="62"/>
      <c r="E150" s="62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77"/>
      <c r="AJ150" s="173"/>
      <c r="AK150" s="69"/>
      <c r="AL150" s="69"/>
      <c r="AM150" s="69"/>
      <c r="AN150" s="69"/>
      <c r="AO150" s="69"/>
      <c r="AP150" s="69"/>
      <c r="AQ150" s="174"/>
      <c r="AR150" s="62"/>
      <c r="AS150" s="62"/>
      <c r="AT150" s="69"/>
      <c r="AU150" s="62"/>
      <c r="AV150" s="292"/>
      <c r="AW150" s="62"/>
    </row>
    <row r="151" spans="1:49">
      <c r="A151" s="62"/>
      <c r="B151" s="62"/>
      <c r="C151" s="14"/>
      <c r="D151" s="62"/>
      <c r="E151" s="62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77"/>
      <c r="AJ151" s="173"/>
      <c r="AK151" s="69"/>
      <c r="AL151" s="69"/>
      <c r="AM151" s="69"/>
      <c r="AN151" s="69"/>
      <c r="AO151" s="69"/>
      <c r="AP151" s="69"/>
      <c r="AQ151" s="174"/>
      <c r="AR151" s="62"/>
      <c r="AS151" s="62"/>
      <c r="AT151" s="69"/>
      <c r="AU151" s="62"/>
      <c r="AV151" s="292"/>
      <c r="AW151" s="62"/>
    </row>
    <row r="152" spans="1:49">
      <c r="A152" s="62"/>
      <c r="B152" s="62"/>
      <c r="C152" s="14"/>
      <c r="D152" s="62"/>
      <c r="E152" s="62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77"/>
      <c r="AJ152" s="173"/>
      <c r="AK152" s="69"/>
      <c r="AL152" s="69"/>
      <c r="AM152" s="69"/>
      <c r="AN152" s="69"/>
      <c r="AO152" s="69"/>
      <c r="AP152" s="69"/>
      <c r="AQ152" s="174"/>
      <c r="AR152" s="62"/>
      <c r="AS152" s="62"/>
      <c r="AT152" s="69"/>
      <c r="AU152" s="62"/>
      <c r="AV152" s="292"/>
      <c r="AW152" s="62"/>
    </row>
    <row r="153" spans="1:49">
      <c r="A153" s="62"/>
      <c r="B153" s="62"/>
      <c r="C153" s="14"/>
      <c r="D153" s="62"/>
      <c r="E153" s="62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77"/>
      <c r="AJ153" s="173"/>
      <c r="AK153" s="69"/>
      <c r="AL153" s="69"/>
      <c r="AM153" s="69"/>
      <c r="AN153" s="69"/>
      <c r="AO153" s="69"/>
      <c r="AP153" s="69"/>
      <c r="AQ153" s="174"/>
      <c r="AR153" s="62"/>
      <c r="AS153" s="62"/>
      <c r="AT153" s="69"/>
      <c r="AU153" s="62"/>
      <c r="AV153" s="292"/>
      <c r="AW153" s="62"/>
    </row>
    <row r="154" spans="1:49">
      <c r="A154" s="62"/>
      <c r="B154" s="62"/>
      <c r="C154" s="14"/>
      <c r="D154" s="62"/>
      <c r="E154" s="62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77"/>
      <c r="AJ154" s="173"/>
      <c r="AK154" s="69"/>
      <c r="AL154" s="69"/>
      <c r="AM154" s="69"/>
      <c r="AN154" s="69"/>
      <c r="AO154" s="69"/>
      <c r="AP154" s="69"/>
      <c r="AQ154" s="174"/>
      <c r="AR154" s="62"/>
      <c r="AS154" s="62"/>
      <c r="AT154" s="69"/>
      <c r="AU154" s="62"/>
      <c r="AV154" s="292"/>
      <c r="AW154" s="62"/>
    </row>
    <row r="155" spans="1:49">
      <c r="A155" s="62"/>
      <c r="B155" s="62"/>
      <c r="C155" s="14"/>
      <c r="D155" s="62"/>
      <c r="E155" s="62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77"/>
      <c r="AJ155" s="173"/>
      <c r="AK155" s="69"/>
      <c r="AL155" s="69"/>
      <c r="AM155" s="69"/>
      <c r="AN155" s="69"/>
      <c r="AO155" s="69"/>
      <c r="AP155" s="69"/>
      <c r="AQ155" s="174"/>
      <c r="AR155" s="62"/>
      <c r="AS155" s="62"/>
      <c r="AT155" s="69"/>
      <c r="AU155" s="62"/>
      <c r="AV155" s="292"/>
      <c r="AW155" s="62"/>
    </row>
    <row r="156" spans="1:49">
      <c r="A156" s="62"/>
      <c r="B156" s="62"/>
      <c r="C156" s="14"/>
      <c r="D156" s="62"/>
      <c r="E156" s="62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77"/>
      <c r="AJ156" s="173"/>
      <c r="AK156" s="69"/>
      <c r="AL156" s="69"/>
      <c r="AM156" s="69"/>
      <c r="AN156" s="69"/>
      <c r="AO156" s="69"/>
      <c r="AP156" s="69"/>
      <c r="AQ156" s="174"/>
      <c r="AR156" s="62"/>
      <c r="AS156" s="62"/>
      <c r="AT156" s="69"/>
      <c r="AU156" s="62"/>
      <c r="AV156" s="292"/>
      <c r="AW156" s="62"/>
    </row>
    <row r="157" spans="1:49">
      <c r="A157" s="62"/>
      <c r="B157" s="62"/>
      <c r="C157" s="14"/>
      <c r="D157" s="62"/>
      <c r="E157" s="62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77"/>
      <c r="AJ157" s="173"/>
      <c r="AK157" s="69"/>
      <c r="AL157" s="69"/>
      <c r="AM157" s="69"/>
      <c r="AN157" s="69"/>
      <c r="AO157" s="69"/>
      <c r="AP157" s="69"/>
      <c r="AQ157" s="174"/>
      <c r="AR157" s="62"/>
      <c r="AS157" s="62"/>
      <c r="AT157" s="69"/>
      <c r="AU157" s="62"/>
      <c r="AV157" s="292"/>
      <c r="AW157" s="62"/>
    </row>
    <row r="158" spans="1:49">
      <c r="A158" s="62"/>
      <c r="B158" s="62"/>
      <c r="C158" s="14"/>
      <c r="D158" s="62"/>
      <c r="E158" s="62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77"/>
      <c r="AJ158" s="173"/>
      <c r="AK158" s="69"/>
      <c r="AL158" s="69"/>
      <c r="AM158" s="69"/>
      <c r="AN158" s="69"/>
      <c r="AO158" s="69"/>
      <c r="AP158" s="69"/>
      <c r="AQ158" s="174"/>
      <c r="AR158" s="62"/>
      <c r="AS158" s="62"/>
      <c r="AT158" s="69"/>
      <c r="AU158" s="62"/>
      <c r="AV158" s="292"/>
      <c r="AW158" s="62"/>
    </row>
    <row r="159" spans="1:49">
      <c r="A159" s="62"/>
      <c r="B159" s="62"/>
      <c r="C159" s="14"/>
      <c r="D159" s="62"/>
      <c r="E159" s="62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77"/>
      <c r="AJ159" s="173"/>
      <c r="AK159" s="69"/>
      <c r="AL159" s="69"/>
      <c r="AM159" s="69"/>
      <c r="AN159" s="69"/>
      <c r="AO159" s="69"/>
      <c r="AP159" s="69"/>
      <c r="AQ159" s="174"/>
      <c r="AR159" s="62"/>
      <c r="AS159" s="62"/>
      <c r="AT159" s="69"/>
      <c r="AU159" s="62"/>
      <c r="AV159" s="292"/>
      <c r="AW159" s="62"/>
    </row>
    <row r="160" spans="1:49">
      <c r="A160" s="62"/>
      <c r="B160" s="62"/>
      <c r="C160" s="14"/>
      <c r="D160" s="62"/>
      <c r="E160" s="62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77"/>
      <c r="AJ160" s="173"/>
      <c r="AK160" s="69"/>
      <c r="AL160" s="69"/>
      <c r="AM160" s="69"/>
      <c r="AN160" s="69"/>
      <c r="AO160" s="69"/>
      <c r="AP160" s="69"/>
      <c r="AQ160" s="174"/>
      <c r="AR160" s="62"/>
      <c r="AS160" s="62"/>
      <c r="AT160" s="69"/>
      <c r="AU160" s="62"/>
      <c r="AV160" s="292"/>
      <c r="AW160" s="62"/>
    </row>
    <row r="161" spans="1:49">
      <c r="A161" s="62"/>
      <c r="B161" s="62"/>
      <c r="C161" s="14"/>
      <c r="D161" s="62"/>
      <c r="E161" s="62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77"/>
      <c r="AJ161" s="173"/>
      <c r="AK161" s="69"/>
      <c r="AL161" s="69"/>
      <c r="AM161" s="69"/>
      <c r="AN161" s="69"/>
      <c r="AO161" s="69"/>
      <c r="AP161" s="69"/>
      <c r="AQ161" s="174"/>
      <c r="AR161" s="62"/>
      <c r="AS161" s="62"/>
      <c r="AT161" s="69"/>
      <c r="AU161" s="62"/>
      <c r="AV161" s="292"/>
      <c r="AW161" s="62"/>
    </row>
    <row r="162" spans="1:49">
      <c r="A162" s="62"/>
      <c r="B162" s="62"/>
      <c r="C162" s="14"/>
      <c r="D162" s="62"/>
      <c r="E162" s="62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77"/>
      <c r="AJ162" s="173"/>
      <c r="AK162" s="69"/>
      <c r="AL162" s="69"/>
      <c r="AM162" s="69"/>
      <c r="AN162" s="69"/>
      <c r="AO162" s="69"/>
      <c r="AP162" s="69"/>
      <c r="AQ162" s="174"/>
      <c r="AR162" s="62"/>
      <c r="AS162" s="62"/>
      <c r="AT162" s="69"/>
      <c r="AU162" s="62"/>
      <c r="AV162" s="292"/>
      <c r="AW162" s="62"/>
    </row>
    <row r="163" spans="1:49">
      <c r="A163" s="62"/>
      <c r="B163" s="62"/>
      <c r="C163" s="14"/>
      <c r="D163" s="62"/>
      <c r="E163" s="62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77"/>
      <c r="AJ163" s="173"/>
      <c r="AK163" s="69"/>
      <c r="AL163" s="69"/>
      <c r="AM163" s="69"/>
      <c r="AN163" s="69"/>
      <c r="AO163" s="69"/>
      <c r="AP163" s="69"/>
      <c r="AQ163" s="174"/>
      <c r="AR163" s="62"/>
      <c r="AS163" s="62"/>
      <c r="AT163" s="69"/>
      <c r="AU163" s="62"/>
      <c r="AV163" s="292"/>
      <c r="AW163" s="62"/>
    </row>
    <row r="164" spans="1:49">
      <c r="A164" s="62"/>
      <c r="B164" s="62"/>
      <c r="C164" s="14"/>
      <c r="D164" s="62"/>
      <c r="E164" s="62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77"/>
      <c r="AJ164" s="173"/>
      <c r="AK164" s="69"/>
      <c r="AL164" s="69"/>
      <c r="AM164" s="69"/>
      <c r="AN164" s="69"/>
      <c r="AO164" s="69"/>
      <c r="AP164" s="69"/>
      <c r="AQ164" s="174"/>
      <c r="AR164" s="62"/>
      <c r="AS164" s="62"/>
      <c r="AT164" s="69"/>
      <c r="AU164" s="62"/>
      <c r="AV164" s="292"/>
      <c r="AW164" s="62"/>
    </row>
    <row r="165" spans="1:49">
      <c r="A165" s="62"/>
      <c r="B165" s="62"/>
      <c r="C165" s="14"/>
      <c r="D165" s="62"/>
      <c r="E165" s="62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77"/>
      <c r="AJ165" s="173"/>
      <c r="AK165" s="69"/>
      <c r="AL165" s="69"/>
      <c r="AM165" s="69"/>
      <c r="AN165" s="69"/>
      <c r="AO165" s="69"/>
      <c r="AP165" s="69"/>
      <c r="AQ165" s="174"/>
      <c r="AR165" s="62"/>
      <c r="AS165" s="62"/>
      <c r="AT165" s="69"/>
      <c r="AU165" s="62"/>
      <c r="AV165" s="292"/>
      <c r="AW165" s="62"/>
    </row>
    <row r="166" spans="1:49">
      <c r="A166" s="62"/>
      <c r="B166" s="62"/>
      <c r="C166" s="14"/>
      <c r="D166" s="62"/>
      <c r="E166" s="62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77"/>
      <c r="AJ166" s="173"/>
      <c r="AK166" s="69"/>
      <c r="AL166" s="69"/>
      <c r="AM166" s="69"/>
      <c r="AN166" s="69"/>
      <c r="AO166" s="69"/>
      <c r="AP166" s="69"/>
      <c r="AQ166" s="174"/>
      <c r="AR166" s="62"/>
      <c r="AS166" s="62"/>
      <c r="AT166" s="69"/>
      <c r="AU166" s="62"/>
      <c r="AV166" s="292"/>
      <c r="AW166" s="62"/>
    </row>
    <row r="167" spans="1:49">
      <c r="A167" s="62"/>
      <c r="B167" s="62"/>
      <c r="C167" s="14"/>
      <c r="D167" s="62"/>
      <c r="E167" s="62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77"/>
      <c r="AJ167" s="173"/>
      <c r="AK167" s="69"/>
      <c r="AL167" s="69"/>
      <c r="AM167" s="69"/>
      <c r="AN167" s="69"/>
      <c r="AO167" s="69"/>
      <c r="AP167" s="69"/>
      <c r="AQ167" s="174"/>
      <c r="AR167" s="62"/>
      <c r="AS167" s="62"/>
      <c r="AT167" s="69"/>
      <c r="AU167" s="62"/>
      <c r="AV167" s="292"/>
      <c r="AW167" s="62"/>
    </row>
    <row r="168" spans="1:49">
      <c r="A168" s="62"/>
      <c r="B168" s="62"/>
      <c r="C168" s="14"/>
      <c r="D168" s="62"/>
      <c r="E168" s="62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77"/>
      <c r="AJ168" s="173"/>
      <c r="AK168" s="69"/>
      <c r="AL168" s="69"/>
      <c r="AM168" s="69"/>
      <c r="AN168" s="69"/>
      <c r="AO168" s="69"/>
      <c r="AP168" s="69"/>
      <c r="AQ168" s="174"/>
      <c r="AR168" s="62"/>
      <c r="AS168" s="62"/>
      <c r="AT168" s="69"/>
      <c r="AU168" s="62"/>
      <c r="AV168" s="292"/>
      <c r="AW168" s="62"/>
    </row>
    <row r="169" spans="1:49">
      <c r="A169" s="62"/>
      <c r="B169" s="62"/>
      <c r="C169" s="14"/>
      <c r="D169" s="62"/>
      <c r="E169" s="62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77"/>
      <c r="AJ169" s="173"/>
      <c r="AK169" s="69"/>
      <c r="AL169" s="69"/>
      <c r="AM169" s="69"/>
      <c r="AN169" s="69"/>
      <c r="AO169" s="69"/>
      <c r="AP169" s="69"/>
      <c r="AQ169" s="174"/>
      <c r="AR169" s="62"/>
      <c r="AS169" s="62"/>
      <c r="AT169" s="69"/>
      <c r="AU169" s="62"/>
      <c r="AV169" s="292"/>
      <c r="AW169" s="62"/>
    </row>
    <row r="170" spans="1:49">
      <c r="A170" s="62"/>
      <c r="B170" s="62"/>
      <c r="C170" s="14"/>
      <c r="D170" s="62"/>
      <c r="E170" s="62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77"/>
      <c r="AJ170" s="173"/>
      <c r="AK170" s="69"/>
      <c r="AL170" s="69"/>
      <c r="AM170" s="69"/>
      <c r="AN170" s="69"/>
      <c r="AO170" s="69"/>
      <c r="AP170" s="69"/>
      <c r="AQ170" s="174"/>
      <c r="AR170" s="62"/>
      <c r="AS170" s="62"/>
      <c r="AT170" s="69"/>
      <c r="AU170" s="62"/>
      <c r="AV170" s="292"/>
      <c r="AW170" s="62"/>
    </row>
    <row r="171" spans="1:49">
      <c r="A171" s="62"/>
      <c r="B171" s="62"/>
      <c r="C171" s="14"/>
      <c r="D171" s="62"/>
      <c r="E171" s="62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77"/>
      <c r="AJ171" s="173"/>
      <c r="AK171" s="69"/>
      <c r="AL171" s="69"/>
      <c r="AM171" s="69"/>
      <c r="AN171" s="69"/>
      <c r="AO171" s="69"/>
      <c r="AP171" s="69"/>
      <c r="AQ171" s="174"/>
      <c r="AR171" s="62"/>
      <c r="AS171" s="62"/>
      <c r="AT171" s="69"/>
      <c r="AU171" s="62"/>
      <c r="AV171" s="292"/>
      <c r="AW171" s="62"/>
    </row>
    <row r="172" spans="1:49">
      <c r="A172" s="62"/>
      <c r="B172" s="62"/>
      <c r="C172" s="14"/>
      <c r="D172" s="62"/>
      <c r="E172" s="62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77"/>
      <c r="AJ172" s="173"/>
      <c r="AK172" s="69"/>
      <c r="AL172" s="69"/>
      <c r="AM172" s="69"/>
      <c r="AN172" s="69"/>
      <c r="AO172" s="69"/>
      <c r="AP172" s="69"/>
      <c r="AQ172" s="174"/>
      <c r="AR172" s="62"/>
      <c r="AS172" s="62"/>
      <c r="AT172" s="69"/>
      <c r="AU172" s="62"/>
      <c r="AV172" s="292"/>
      <c r="AW172" s="62"/>
    </row>
    <row r="173" spans="1:49">
      <c r="A173" s="62"/>
      <c r="B173" s="62"/>
      <c r="C173" s="14"/>
      <c r="D173" s="62"/>
      <c r="E173" s="62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77"/>
      <c r="AJ173" s="173"/>
      <c r="AK173" s="69"/>
      <c r="AL173" s="69"/>
      <c r="AM173" s="69"/>
      <c r="AN173" s="69"/>
      <c r="AO173" s="69"/>
      <c r="AP173" s="69"/>
      <c r="AQ173" s="174"/>
      <c r="AR173" s="62"/>
      <c r="AS173" s="62"/>
      <c r="AT173" s="69"/>
      <c r="AU173" s="62"/>
      <c r="AV173" s="292"/>
      <c r="AW173" s="62"/>
    </row>
    <row r="174" spans="1:49">
      <c r="A174" s="62"/>
      <c r="B174" s="62"/>
      <c r="C174" s="14"/>
      <c r="D174" s="62"/>
      <c r="E174" s="62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77"/>
      <c r="AJ174" s="173"/>
      <c r="AK174" s="69"/>
      <c r="AL174" s="69"/>
      <c r="AM174" s="69"/>
      <c r="AN174" s="69"/>
      <c r="AO174" s="69"/>
      <c r="AP174" s="69"/>
      <c r="AQ174" s="174"/>
      <c r="AR174" s="62"/>
      <c r="AS174" s="62"/>
      <c r="AT174" s="69"/>
      <c r="AU174" s="62"/>
      <c r="AV174" s="292"/>
      <c r="AW174" s="62"/>
    </row>
    <row r="175" spans="1:49">
      <c r="A175" s="62"/>
      <c r="B175" s="62"/>
      <c r="C175" s="14"/>
      <c r="D175" s="62"/>
      <c r="E175" s="62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77"/>
      <c r="AJ175" s="173"/>
      <c r="AK175" s="69"/>
      <c r="AL175" s="69"/>
      <c r="AM175" s="69"/>
      <c r="AN175" s="69"/>
      <c r="AO175" s="69"/>
      <c r="AP175" s="69"/>
      <c r="AQ175" s="174"/>
      <c r="AR175" s="62"/>
      <c r="AS175" s="62"/>
      <c r="AT175" s="69"/>
      <c r="AU175" s="62"/>
      <c r="AV175" s="292"/>
      <c r="AW175" s="62"/>
    </row>
    <row r="176" spans="1:49">
      <c r="A176" s="62"/>
      <c r="B176" s="62"/>
      <c r="C176" s="14"/>
      <c r="D176" s="62"/>
      <c r="E176" s="62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77"/>
      <c r="AJ176" s="173"/>
      <c r="AK176" s="69"/>
      <c r="AL176" s="69"/>
      <c r="AM176" s="69"/>
      <c r="AN176" s="69"/>
      <c r="AO176" s="69"/>
      <c r="AP176" s="69"/>
      <c r="AQ176" s="174"/>
      <c r="AR176" s="62"/>
      <c r="AS176" s="62"/>
      <c r="AT176" s="69"/>
      <c r="AU176" s="62"/>
      <c r="AV176" s="292"/>
      <c r="AW176" s="62"/>
    </row>
    <row r="177" spans="1:49">
      <c r="A177" s="62"/>
      <c r="B177" s="62"/>
      <c r="C177" s="14"/>
      <c r="D177" s="62"/>
      <c r="E177" s="62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77"/>
      <c r="AJ177" s="173"/>
      <c r="AK177" s="69"/>
      <c r="AL177" s="69"/>
      <c r="AM177" s="69"/>
      <c r="AN177" s="69"/>
      <c r="AO177" s="69"/>
      <c r="AP177" s="69"/>
      <c r="AQ177" s="174"/>
      <c r="AR177" s="62"/>
      <c r="AS177" s="62"/>
      <c r="AT177" s="69"/>
      <c r="AU177" s="62"/>
      <c r="AV177" s="292"/>
      <c r="AW177" s="62"/>
    </row>
    <row r="178" spans="1:49">
      <c r="A178" s="62"/>
      <c r="B178" s="62"/>
      <c r="C178" s="14"/>
      <c r="D178" s="62"/>
      <c r="E178" s="62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77"/>
      <c r="AJ178" s="173"/>
      <c r="AK178" s="69"/>
      <c r="AL178" s="69"/>
      <c r="AM178" s="69"/>
      <c r="AN178" s="69"/>
      <c r="AO178" s="69"/>
      <c r="AP178" s="69"/>
      <c r="AQ178" s="174"/>
      <c r="AR178" s="62"/>
      <c r="AS178" s="62"/>
      <c r="AT178" s="69"/>
      <c r="AU178" s="62"/>
      <c r="AV178" s="292"/>
      <c r="AW178" s="62"/>
    </row>
    <row r="179" spans="1:49">
      <c r="A179" s="62"/>
      <c r="B179" s="62"/>
      <c r="C179" s="14"/>
      <c r="D179" s="62"/>
      <c r="E179" s="62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77"/>
      <c r="AJ179" s="173"/>
      <c r="AK179" s="69"/>
      <c r="AL179" s="69"/>
      <c r="AM179" s="69"/>
      <c r="AN179" s="69"/>
      <c r="AO179" s="69"/>
      <c r="AP179" s="69"/>
      <c r="AQ179" s="174"/>
      <c r="AR179" s="62"/>
      <c r="AS179" s="62"/>
      <c r="AT179" s="69"/>
      <c r="AU179" s="62"/>
      <c r="AV179" s="292"/>
      <c r="AW179" s="62"/>
    </row>
    <row r="180" spans="1:49">
      <c r="A180" s="62"/>
      <c r="B180" s="62"/>
      <c r="C180" s="14"/>
      <c r="D180" s="62"/>
      <c r="E180" s="62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77"/>
      <c r="AJ180" s="173"/>
      <c r="AK180" s="69"/>
      <c r="AL180" s="69"/>
      <c r="AM180" s="69"/>
      <c r="AN180" s="69"/>
      <c r="AO180" s="69"/>
      <c r="AP180" s="69"/>
      <c r="AQ180" s="174"/>
      <c r="AR180" s="62"/>
      <c r="AS180" s="62"/>
      <c r="AT180" s="69"/>
      <c r="AU180" s="62"/>
      <c r="AV180" s="292"/>
      <c r="AW180" s="62"/>
    </row>
    <row r="181" spans="1:49">
      <c r="A181" s="62"/>
      <c r="B181" s="62"/>
      <c r="C181" s="14"/>
      <c r="D181" s="62"/>
      <c r="E181" s="62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77"/>
      <c r="AJ181" s="173"/>
      <c r="AK181" s="69"/>
      <c r="AL181" s="69"/>
      <c r="AM181" s="69"/>
      <c r="AN181" s="69"/>
      <c r="AO181" s="69"/>
      <c r="AP181" s="69"/>
      <c r="AQ181" s="174"/>
      <c r="AR181" s="62"/>
      <c r="AS181" s="62"/>
      <c r="AT181" s="69"/>
      <c r="AU181" s="62"/>
      <c r="AV181" s="292"/>
      <c r="AW181" s="62"/>
    </row>
    <row r="182" spans="1:49">
      <c r="A182" s="62"/>
      <c r="B182" s="62"/>
      <c r="C182" s="14"/>
      <c r="D182" s="62"/>
      <c r="E182" s="62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77"/>
      <c r="AJ182" s="173"/>
      <c r="AK182" s="69"/>
      <c r="AL182" s="69"/>
      <c r="AM182" s="69"/>
      <c r="AN182" s="69"/>
      <c r="AO182" s="69"/>
      <c r="AP182" s="69"/>
      <c r="AQ182" s="174"/>
      <c r="AR182" s="62"/>
      <c r="AS182" s="62"/>
      <c r="AT182" s="69"/>
      <c r="AU182" s="62"/>
      <c r="AV182" s="292"/>
      <c r="AW182" s="62"/>
    </row>
    <row r="183" spans="1:49">
      <c r="A183" s="62"/>
      <c r="B183" s="62"/>
      <c r="C183" s="14"/>
      <c r="D183" s="62"/>
      <c r="E183" s="62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77"/>
      <c r="AJ183" s="173"/>
      <c r="AK183" s="69"/>
      <c r="AL183" s="69"/>
      <c r="AM183" s="69"/>
      <c r="AN183" s="69"/>
      <c r="AO183" s="69"/>
      <c r="AP183" s="69"/>
      <c r="AQ183" s="174"/>
      <c r="AR183" s="62"/>
      <c r="AS183" s="62"/>
      <c r="AT183" s="69"/>
      <c r="AU183" s="62"/>
      <c r="AV183" s="292"/>
      <c r="AW183" s="62"/>
    </row>
    <row r="184" spans="1:49">
      <c r="A184" s="62"/>
      <c r="B184" s="62"/>
      <c r="C184" s="14"/>
      <c r="D184" s="62"/>
      <c r="E184" s="62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77"/>
      <c r="AJ184" s="173"/>
      <c r="AK184" s="69"/>
      <c r="AL184" s="69"/>
      <c r="AM184" s="69"/>
      <c r="AN184" s="69"/>
      <c r="AO184" s="69"/>
      <c r="AP184" s="69"/>
      <c r="AQ184" s="174"/>
      <c r="AR184" s="62"/>
      <c r="AS184" s="62"/>
      <c r="AT184" s="69"/>
      <c r="AU184" s="62"/>
      <c r="AV184" s="292"/>
      <c r="AW184" s="62"/>
    </row>
    <row r="185" spans="1:49">
      <c r="A185" s="62"/>
      <c r="B185" s="62"/>
      <c r="C185" s="14"/>
      <c r="D185" s="62"/>
      <c r="E185" s="62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77"/>
      <c r="AJ185" s="173"/>
      <c r="AK185" s="69"/>
      <c r="AL185" s="69"/>
      <c r="AM185" s="69"/>
      <c r="AN185" s="69"/>
      <c r="AO185" s="69"/>
      <c r="AP185" s="69"/>
      <c r="AQ185" s="174"/>
      <c r="AR185" s="62"/>
      <c r="AS185" s="62"/>
      <c r="AT185" s="69"/>
      <c r="AU185" s="62"/>
      <c r="AV185" s="292"/>
      <c r="AW185" s="62"/>
    </row>
    <row r="186" spans="1:49">
      <c r="A186" s="62"/>
      <c r="B186" s="62"/>
      <c r="C186" s="14"/>
      <c r="D186" s="62"/>
      <c r="E186" s="62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77"/>
      <c r="AJ186" s="173"/>
      <c r="AK186" s="69"/>
      <c r="AL186" s="69"/>
      <c r="AM186" s="69"/>
      <c r="AN186" s="69"/>
      <c r="AO186" s="69"/>
      <c r="AP186" s="69"/>
      <c r="AQ186" s="174"/>
      <c r="AR186" s="62"/>
      <c r="AS186" s="62"/>
      <c r="AT186" s="69"/>
      <c r="AU186" s="62"/>
      <c r="AV186" s="292"/>
      <c r="AW186" s="62"/>
    </row>
    <row r="187" spans="1:49">
      <c r="A187" s="62"/>
      <c r="B187" s="62"/>
      <c r="C187" s="14"/>
      <c r="D187" s="62"/>
      <c r="E187" s="62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77"/>
      <c r="AJ187" s="173"/>
      <c r="AK187" s="69"/>
      <c r="AL187" s="69"/>
      <c r="AM187" s="69"/>
      <c r="AN187" s="69"/>
      <c r="AO187" s="69"/>
      <c r="AP187" s="69"/>
      <c r="AQ187" s="174"/>
      <c r="AR187" s="62"/>
      <c r="AS187" s="62"/>
      <c r="AT187" s="69"/>
      <c r="AU187" s="62"/>
      <c r="AV187" s="292"/>
      <c r="AW187" s="62"/>
    </row>
    <row r="1042473" spans="3:48" s="1" customFormat="1">
      <c r="C1042473" s="3"/>
      <c r="D1042473" s="175"/>
      <c r="E1042473" s="175"/>
      <c r="AI1042473" s="288"/>
      <c r="AJ1042473" s="289"/>
      <c r="AQ1042473" s="290"/>
      <c r="AR1042473" s="175"/>
      <c r="AS1042473" s="175"/>
      <c r="AU1042473" s="175"/>
      <c r="AV1042473" s="321"/>
    </row>
  </sheetData>
  <sheetProtection algorithmName="SHA-512" hashValue="2BemAu87lTeqYvnRXOtFQwBptNN6AYxtbUIt7xYuO8Ap4Ew8ANS7I8/YXNamin3yGp9mmvUky3hg9i//jyy2pA==" saltValue="o9UrNRiPM8aHQFyxGOfrjg==" spinCount="100000" sheet="1" objects="1" scenarios="1" selectLockedCells="1"/>
  <phoneticPr fontId="8" type="noConversion"/>
  <conditionalFormatting sqref="M22:M121">
    <cfRule type="expression" dxfId="22" priority="18" stopIfTrue="1">
      <formula>OR($E22="MA",$E22="MB",$E22="MC",$E22="MO")</formula>
    </cfRule>
  </conditionalFormatting>
  <conditionalFormatting sqref="AC22:AD121">
    <cfRule type="expression" dxfId="21" priority="19">
      <formula>OR($E22="MD",$E22="FD")</formula>
    </cfRule>
  </conditionalFormatting>
  <conditionalFormatting sqref="V22:V121">
    <cfRule type="expression" dxfId="20" priority="11">
      <formula>$H22&lt;&gt;"M"</formula>
    </cfRule>
  </conditionalFormatting>
  <conditionalFormatting sqref="W22:W121">
    <cfRule type="expression" dxfId="19" priority="10">
      <formula>$H22&lt;&gt;"F"</formula>
    </cfRule>
  </conditionalFormatting>
  <conditionalFormatting sqref="L22:L121">
    <cfRule type="expression" dxfId="18" priority="17" stopIfTrue="1">
      <formula>OR($E22="MD",$E22="FO",$E22="FA",$E22="FB",$E22="FC",$E22="FD")</formula>
    </cfRule>
  </conditionalFormatting>
  <conditionalFormatting sqref="L22:AH121">
    <cfRule type="expression" dxfId="17" priority="8" stopIfTrue="1">
      <formula>$E22=""</formula>
    </cfRule>
    <cfRule type="expression" dxfId="16" priority="9">
      <formula>ISNA($E22)</formula>
    </cfRule>
  </conditionalFormatting>
  <conditionalFormatting sqref="A22:A121">
    <cfRule type="expression" dxfId="15" priority="1" stopIfTrue="1">
      <formula>ISNA(A22)</formula>
    </cfRule>
  </conditionalFormatting>
  <conditionalFormatting sqref="F22:G22 J22:K22 K23 F27 F24:G26 F28:G122 J24:K122">
    <cfRule type="duplicateValues" dxfId="14" priority="22"/>
  </conditionalFormatting>
  <conditionalFormatting sqref="B22:B121">
    <cfRule type="expression" dxfId="13" priority="31" stopIfTrue="1">
      <formula>$C22=""</formula>
    </cfRule>
    <cfRule type="duplicateValues" dxfId="12" priority="32"/>
  </conditionalFormatting>
  <dataValidations count="7">
    <dataValidation type="custom" allowBlank="1" showInputMessage="1" showErrorMessage="1" sqref="N22:R22 N24:R122" xr:uid="{D5F21740-5F39-A24B-80BD-67FFFC31CDAB}">
      <formula1>OR($E22&lt;&gt;"",$E22&lt;&gt;"#N/A")</formula1>
    </dataValidation>
    <dataValidation type="custom" allowBlank="1" showInputMessage="1" showErrorMessage="1" sqref="S22:U22 X24:Y122 Z22:AB122 AE22:AE122 S24:U122 X22:Y22" xr:uid="{A22C968D-ECB0-0240-865A-E89B2F8222C7}">
      <formula1>OR($E$22&lt;&gt;"",$E$22&lt;&gt;"#N/A")</formula1>
    </dataValidation>
    <dataValidation type="custom" allowBlank="1" showInputMessage="1" showErrorMessage="1" error="有關年齡組別不設此項目" sqref="M22 M24:M122" xr:uid="{6857046C-367B-6D44-8D25-D8B2D85C83AD}">
      <formula1>OR($E22="MD",$E22="FA",$E22="FB",$E22="FC",$E22="FD",$E22="FO")</formula1>
    </dataValidation>
    <dataValidation type="custom" allowBlank="1" showInputMessage="1" showErrorMessage="1" error="有關年齡組別不設此項目" sqref="L22 L24:L122" xr:uid="{CA30E2FC-8B0F-EF4C-902A-B920F2A748DE}">
      <formula1>OR($E22="MO",$E22="MA",$E22="MB",$E22="MC")</formula1>
    </dataValidation>
    <dataValidation type="custom" allowBlank="1" showInputMessage="1" showErrorMessage="1" error="有關年齡組別不設此項目" sqref="W22 W24:W122" xr:uid="{8AB04533-AFFD-184F-8E63-E17773F00EDD}">
      <formula1>$H22="F"</formula1>
    </dataValidation>
    <dataValidation type="custom" allowBlank="1" showInputMessage="1" showErrorMessage="1" error="有關年齡組別不設此項目" sqref="V22 V24:V122" xr:uid="{E5FC6CD9-06E8-3249-927D-7C2B4CD2EAD9}">
      <formula1>$H22="M"</formula1>
    </dataValidation>
    <dataValidation type="custom" allowBlank="1" showInputMessage="1" showErrorMessage="1" sqref="AC22:AD122" xr:uid="{FE28F15C-91AB-9E4C-9099-22FB0535E50B}">
      <formula1>$I22&lt;$D$10</formula1>
    </dataValidation>
  </dataValidations>
  <hyperlinks>
    <hyperlink ref="AK20" r:id="rId1" display="http://www.tcaa.com.hk/wordpress/wp-content/uploads/2022/12/2022-TCAA-Member-Master-List.pdf" xr:uid="{45488F00-A2DC-B749-8248-1E2C999B7099}"/>
  </hyperlinks>
  <printOptions horizontalCentered="1"/>
  <pageMargins left="0.39370078740157483" right="0.39370078740157483" top="0.39370078740157483" bottom="0.39370078740157483" header="0.19685039370078741" footer="0.19685039370078741"/>
  <pageSetup paperSize="9" scale="68" fitToHeight="15" orientation="portrait" horizontalDpi="4294967292" verticalDpi="4294967292"/>
  <headerFooter>
    <oddFooter>&amp;L&amp;"新細明體,標準"&amp;8&amp;K000000&amp;A&amp;C&amp;"新細明體,標準"&amp;K000000P. &amp;P of &amp;N</oddFooter>
  </headerFooter>
  <ignoredErrors>
    <ignoredError sqref="AQ20:AU121 A25:E121 A24:E24 A22:E23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1CF6F-BA96-4743-9745-312D3C756F5E}">
  <sheetPr>
    <pageSetUpPr fitToPage="1"/>
  </sheetPr>
  <dimension ref="B1:AM121"/>
  <sheetViews>
    <sheetView tabSelected="1" topLeftCell="E1" zoomScale="80" zoomScaleNormal="80" zoomScalePageLayoutView="85" workbookViewId="0">
      <pane ySplit="20" topLeftCell="A21" activePane="bottomLeft" state="frozen"/>
      <selection activeCell="G555" sqref="G555"/>
      <selection pane="bottomLeft" activeCell="G21" sqref="G21"/>
    </sheetView>
  </sheetViews>
  <sheetFormatPr baseColWidth="10" defaultColWidth="10.6640625" defaultRowHeight="15"/>
  <cols>
    <col min="1" max="2" width="0" style="59" hidden="1" customWidth="1"/>
    <col min="3" max="3" width="10.6640625" style="60" hidden="1" customWidth="1"/>
    <col min="4" max="4" width="10.6640625" style="333" hidden="1" customWidth="1"/>
    <col min="5" max="6" width="10.33203125" style="59" bestFit="1" customWidth="1"/>
    <col min="7" max="7" width="11.5" style="59" customWidth="1"/>
    <col min="8" max="8" width="24.5" style="60" customWidth="1"/>
    <col min="9" max="9" width="12.6640625" style="60" customWidth="1"/>
    <col min="10" max="10" width="10.6640625" style="60"/>
    <col min="11" max="11" width="17.5" style="1" bestFit="1" customWidth="1"/>
    <col min="12" max="20" width="10.6640625" style="60"/>
    <col min="21" max="21" width="10.6640625" style="60" customWidth="1"/>
    <col min="22" max="22" width="15.6640625" style="60" customWidth="1"/>
    <col min="23" max="23" width="15.33203125" style="170" customWidth="1"/>
    <col min="24" max="24" width="16.5" style="60" customWidth="1"/>
    <col min="25" max="25" width="26.6640625" style="161" customWidth="1"/>
    <col min="26" max="26" width="20.6640625" style="60" customWidth="1"/>
    <col min="27" max="27" width="21.6640625" style="60" customWidth="1"/>
    <col min="28" max="28" width="18.1640625" style="60" customWidth="1"/>
    <col min="29" max="29" width="14.1640625" style="171" bestFit="1" customWidth="1"/>
    <col min="30" max="30" width="14.1640625" style="13" bestFit="1" customWidth="1"/>
    <col min="31" max="31" width="13.83203125" style="23" customWidth="1"/>
    <col min="32" max="32" width="9.33203125" style="60" bestFit="1" customWidth="1"/>
    <col min="33" max="33" width="12.5" style="172" customWidth="1"/>
    <col min="34" max="34" width="19" style="59" customWidth="1"/>
    <col min="35" max="35" width="12.33203125" style="165" hidden="1" customWidth="1"/>
    <col min="36" max="36" width="9.6640625" style="43" hidden="1" customWidth="1"/>
    <col min="37" max="37" width="19.83203125" style="172" hidden="1" customWidth="1"/>
    <col min="38" max="38" width="10.6640625" style="59" hidden="1" customWidth="1"/>
    <col min="39" max="39" width="1.6640625" style="59" customWidth="1"/>
    <col min="40" max="16384" width="10.6640625" style="59"/>
  </cols>
  <sheetData>
    <row r="1" spans="2:39">
      <c r="B1" s="51"/>
      <c r="C1" s="52"/>
      <c r="D1" s="322"/>
      <c r="E1" s="51"/>
      <c r="F1" s="51"/>
      <c r="G1" s="51"/>
      <c r="H1" s="52"/>
      <c r="I1" s="52"/>
      <c r="J1" s="52"/>
      <c r="K1" s="53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4"/>
      <c r="X1" s="52"/>
      <c r="Y1" s="55"/>
      <c r="Z1" s="52"/>
      <c r="AA1" s="52"/>
      <c r="AB1" s="52"/>
      <c r="AC1" s="56"/>
      <c r="AD1" s="27"/>
      <c r="AE1" s="16"/>
      <c r="AF1" s="52"/>
      <c r="AG1" s="57"/>
      <c r="AH1" s="51"/>
      <c r="AI1" s="58"/>
      <c r="AJ1" s="37"/>
      <c r="AK1" s="57"/>
      <c r="AL1" s="51"/>
      <c r="AM1" s="51"/>
    </row>
    <row r="2" spans="2:39" ht="25">
      <c r="B2" s="51"/>
      <c r="C2" s="52"/>
      <c r="D2" s="322">
        <v>2023</v>
      </c>
      <c r="E2" s="51" t="s">
        <v>162</v>
      </c>
      <c r="F2" s="51"/>
      <c r="G2" s="51"/>
      <c r="H2" s="52"/>
      <c r="I2" s="61" t="str">
        <f>'公開及青年組 Open &amp; Junior'!H2</f>
        <v>2023 公民田徑錦標賽 第3站</v>
      </c>
      <c r="J2" s="51"/>
      <c r="K2" s="62"/>
      <c r="L2" s="51"/>
      <c r="M2" s="63" t="s">
        <v>18</v>
      </c>
      <c r="N2" s="52"/>
      <c r="O2" s="51"/>
      <c r="P2" s="52"/>
      <c r="Q2" s="52"/>
      <c r="R2" s="52"/>
      <c r="S2" s="52"/>
      <c r="T2" s="52"/>
      <c r="U2" s="52"/>
      <c r="V2" s="52"/>
      <c r="W2" s="54"/>
      <c r="X2" s="52"/>
      <c r="Y2" s="55"/>
      <c r="Z2" s="52"/>
      <c r="AA2" s="52"/>
      <c r="AB2" s="52"/>
      <c r="AC2" s="56"/>
      <c r="AD2" s="27"/>
      <c r="AE2" s="16"/>
      <c r="AF2" s="52"/>
      <c r="AG2" s="57"/>
      <c r="AH2" s="51"/>
      <c r="AI2" s="58"/>
      <c r="AJ2" s="37"/>
      <c r="AK2" s="57"/>
      <c r="AL2" s="51"/>
      <c r="AM2" s="51"/>
    </row>
    <row r="3" spans="2:39">
      <c r="B3" s="51"/>
      <c r="C3" s="52"/>
      <c r="D3" s="322" t="s">
        <v>95</v>
      </c>
      <c r="E3" s="64" t="s">
        <v>29</v>
      </c>
      <c r="F3" s="65" t="s">
        <v>88</v>
      </c>
      <c r="G3" s="66" t="s">
        <v>89</v>
      </c>
      <c r="H3" s="52"/>
      <c r="I3" s="67" t="str">
        <f>'公開及青年組 Open &amp; Junior'!H3</f>
        <v>地點：</v>
      </c>
      <c r="J3" s="51" t="str">
        <f>'公開及青年組 Open &amp; Junior'!I3</f>
        <v>灣仔運動場</v>
      </c>
      <c r="K3" s="62"/>
      <c r="L3" s="51"/>
      <c r="M3" s="52"/>
      <c r="N3" s="52"/>
      <c r="O3" s="68"/>
      <c r="P3" s="52"/>
      <c r="Q3" s="52"/>
      <c r="R3" s="52"/>
      <c r="S3" s="52"/>
      <c r="T3" s="52"/>
      <c r="U3" s="52"/>
      <c r="V3" s="52"/>
      <c r="W3" s="54"/>
      <c r="X3" s="52"/>
      <c r="Y3" s="55"/>
      <c r="Z3" s="52"/>
      <c r="AA3" s="52"/>
      <c r="AB3" s="52"/>
      <c r="AC3" s="56"/>
      <c r="AD3" s="27"/>
      <c r="AE3" s="16"/>
      <c r="AF3" s="52"/>
      <c r="AG3" s="57"/>
      <c r="AH3" s="51"/>
      <c r="AI3" s="58"/>
      <c r="AJ3" s="37"/>
      <c r="AK3" s="57"/>
      <c r="AL3" s="51"/>
      <c r="AM3" s="51"/>
    </row>
    <row r="4" spans="2:39">
      <c r="B4" s="51"/>
      <c r="C4" s="52">
        <f>$D$2-D4</f>
        <v>11</v>
      </c>
      <c r="D4" s="322">
        <f>$D$2-11</f>
        <v>2012</v>
      </c>
      <c r="E4" s="70">
        <f t="shared" ref="E4:E9" si="0">$D4</f>
        <v>2012</v>
      </c>
      <c r="F4" s="52" t="s">
        <v>28</v>
      </c>
      <c r="G4" s="71" t="s">
        <v>12</v>
      </c>
      <c r="H4" s="52"/>
      <c r="I4" s="67" t="s">
        <v>151</v>
      </c>
      <c r="J4" s="51" t="s">
        <v>174</v>
      </c>
      <c r="K4" s="62"/>
      <c r="L4" s="51"/>
      <c r="M4" s="52"/>
      <c r="N4" s="52"/>
      <c r="O4" s="68"/>
      <c r="P4" s="52"/>
      <c r="Q4" s="52"/>
      <c r="R4" s="52"/>
      <c r="S4" s="52"/>
      <c r="T4" s="52"/>
      <c r="U4" s="52"/>
      <c r="V4" s="52"/>
      <c r="W4" s="54"/>
      <c r="X4" s="52"/>
      <c r="Y4" s="55"/>
      <c r="Z4" s="52"/>
      <c r="AA4" s="52"/>
      <c r="AB4" s="52"/>
      <c r="AC4" s="56"/>
      <c r="AD4" s="27"/>
      <c r="AE4" s="16"/>
      <c r="AF4" s="52"/>
      <c r="AG4" s="57"/>
      <c r="AH4" s="51"/>
      <c r="AI4" s="58"/>
      <c r="AJ4" s="37"/>
      <c r="AK4" s="57"/>
      <c r="AL4" s="51"/>
      <c r="AM4" s="51"/>
    </row>
    <row r="5" spans="2:39">
      <c r="B5" s="51"/>
      <c r="C5" s="52">
        <f t="shared" ref="C5:C9" si="1">$D$2-D5</f>
        <v>10</v>
      </c>
      <c r="D5" s="322">
        <f>$D$2-10</f>
        <v>2013</v>
      </c>
      <c r="E5" s="70">
        <f t="shared" si="0"/>
        <v>2013</v>
      </c>
      <c r="F5" s="52" t="s">
        <v>27</v>
      </c>
      <c r="G5" s="71" t="s">
        <v>26</v>
      </c>
      <c r="H5" s="52"/>
      <c r="I5" s="51"/>
      <c r="J5" s="51"/>
      <c r="K5" s="62"/>
      <c r="L5" s="51"/>
      <c r="M5" s="52"/>
      <c r="N5" s="52"/>
      <c r="O5" s="52"/>
      <c r="P5" s="52"/>
      <c r="Q5" s="52"/>
      <c r="R5" s="52"/>
      <c r="S5" s="52"/>
      <c r="T5" s="52"/>
      <c r="U5" s="52"/>
      <c r="V5" s="52"/>
      <c r="W5" s="54"/>
      <c r="X5" s="52"/>
      <c r="Y5" s="55"/>
      <c r="Z5" s="52"/>
      <c r="AA5" s="52"/>
      <c r="AB5" s="52"/>
      <c r="AC5" s="56"/>
      <c r="AD5" s="27"/>
      <c r="AE5" s="16"/>
      <c r="AF5" s="52"/>
      <c r="AG5" s="57"/>
      <c r="AH5" s="51"/>
      <c r="AI5" s="58"/>
      <c r="AJ5" s="37"/>
      <c r="AK5" s="57"/>
      <c r="AL5" s="51"/>
      <c r="AM5" s="51"/>
    </row>
    <row r="6" spans="2:39">
      <c r="B6" s="51"/>
      <c r="C6" s="52">
        <f t="shared" si="1"/>
        <v>9</v>
      </c>
      <c r="D6" s="322">
        <f>$D$2-9</f>
        <v>2014</v>
      </c>
      <c r="E6" s="70">
        <f t="shared" si="0"/>
        <v>2014</v>
      </c>
      <c r="F6" s="52" t="s">
        <v>25</v>
      </c>
      <c r="G6" s="71" t="s">
        <v>24</v>
      </c>
      <c r="H6" s="72" t="s">
        <v>68</v>
      </c>
      <c r="I6" s="51"/>
      <c r="J6" s="51"/>
      <c r="K6" s="62"/>
      <c r="L6" s="51"/>
      <c r="M6" s="52"/>
      <c r="N6" s="52"/>
      <c r="O6" s="52"/>
      <c r="P6" s="52"/>
      <c r="Q6" s="52"/>
      <c r="R6" s="52"/>
      <c r="S6" s="52"/>
      <c r="T6" s="52"/>
      <c r="U6" s="52"/>
      <c r="V6" s="52"/>
      <c r="W6" s="54"/>
      <c r="X6" s="52"/>
      <c r="Y6" s="55"/>
      <c r="Z6" s="52"/>
      <c r="AA6" s="52"/>
      <c r="AB6" s="52"/>
      <c r="AC6" s="56"/>
      <c r="AD6" s="27"/>
      <c r="AE6" s="16"/>
      <c r="AF6" s="52"/>
      <c r="AG6" s="57"/>
      <c r="AH6" s="51"/>
      <c r="AI6" s="58"/>
      <c r="AJ6" s="37"/>
      <c r="AK6" s="57"/>
      <c r="AL6" s="51"/>
      <c r="AM6" s="51"/>
    </row>
    <row r="7" spans="2:39">
      <c r="B7" s="51"/>
      <c r="C7" s="52">
        <f t="shared" si="1"/>
        <v>8</v>
      </c>
      <c r="D7" s="322">
        <f>$D$2-8</f>
        <v>2015</v>
      </c>
      <c r="E7" s="70">
        <f t="shared" si="0"/>
        <v>2015</v>
      </c>
      <c r="F7" s="52" t="s">
        <v>23</v>
      </c>
      <c r="G7" s="71" t="s">
        <v>9</v>
      </c>
      <c r="H7" s="72" t="s">
        <v>120</v>
      </c>
      <c r="I7" s="51"/>
      <c r="J7" s="51"/>
      <c r="K7" s="62"/>
      <c r="L7" s="51"/>
      <c r="M7" s="52"/>
      <c r="N7" s="52"/>
      <c r="O7" s="52"/>
      <c r="P7" s="52"/>
      <c r="Q7" s="52"/>
      <c r="R7" s="52"/>
      <c r="S7" s="52"/>
      <c r="T7" s="52"/>
      <c r="U7" s="52"/>
      <c r="V7" s="52"/>
      <c r="W7" s="54"/>
      <c r="X7" s="52"/>
      <c r="Y7" s="55"/>
      <c r="Z7" s="52"/>
      <c r="AA7" s="52"/>
      <c r="AB7" s="52"/>
      <c r="AC7" s="56"/>
      <c r="AD7" s="27"/>
      <c r="AE7" s="16"/>
      <c r="AF7" s="52"/>
      <c r="AG7" s="57"/>
      <c r="AH7" s="51"/>
      <c r="AI7" s="58"/>
      <c r="AJ7" s="37"/>
      <c r="AK7" s="57"/>
      <c r="AL7" s="51"/>
      <c r="AM7" s="51"/>
    </row>
    <row r="8" spans="2:39">
      <c r="B8" s="51"/>
      <c r="C8" s="52">
        <f t="shared" si="1"/>
        <v>7</v>
      </c>
      <c r="D8" s="322">
        <f>$D$2-7</f>
        <v>2016</v>
      </c>
      <c r="E8" s="70">
        <f t="shared" si="0"/>
        <v>2016</v>
      </c>
      <c r="F8" s="52" t="s">
        <v>22</v>
      </c>
      <c r="G8" s="71" t="s">
        <v>21</v>
      </c>
      <c r="H8" s="72" t="s">
        <v>121</v>
      </c>
      <c r="I8" s="51"/>
      <c r="J8" s="51"/>
      <c r="K8" s="62"/>
      <c r="L8" s="51"/>
      <c r="M8" s="52"/>
      <c r="N8" s="52"/>
      <c r="O8" s="52"/>
      <c r="P8" s="52"/>
      <c r="Q8" s="52"/>
      <c r="R8" s="52"/>
      <c r="S8" s="52"/>
      <c r="T8" s="52"/>
      <c r="U8" s="52"/>
      <c r="V8" s="52"/>
      <c r="W8" s="54"/>
      <c r="X8" s="52"/>
      <c r="Y8" s="55"/>
      <c r="Z8" s="52"/>
      <c r="AA8" s="52"/>
      <c r="AB8" s="52"/>
      <c r="AC8" s="56"/>
      <c r="AD8" s="27"/>
      <c r="AE8" s="16"/>
      <c r="AF8" s="52"/>
      <c r="AG8" s="57"/>
      <c r="AH8" s="51"/>
      <c r="AI8" s="58"/>
      <c r="AJ8" s="37"/>
      <c r="AK8" s="57"/>
      <c r="AL8" s="51"/>
      <c r="AM8" s="51"/>
    </row>
    <row r="9" spans="2:39" s="83" customFormat="1" ht="15" customHeight="1">
      <c r="B9" s="73"/>
      <c r="C9" s="52">
        <f t="shared" si="1"/>
        <v>6</v>
      </c>
      <c r="D9" s="322">
        <f>$D$2-6</f>
        <v>2017</v>
      </c>
      <c r="E9" s="74">
        <f t="shared" si="0"/>
        <v>2017</v>
      </c>
      <c r="F9" s="75" t="s">
        <v>20</v>
      </c>
      <c r="G9" s="76" t="s">
        <v>19</v>
      </c>
      <c r="H9" s="77" t="s">
        <v>161</v>
      </c>
      <c r="I9" s="78"/>
      <c r="J9" s="73"/>
      <c r="K9" s="62"/>
      <c r="L9" s="78"/>
      <c r="M9" s="78"/>
      <c r="N9" s="79"/>
      <c r="O9" s="78"/>
      <c r="P9" s="78"/>
      <c r="Q9" s="78"/>
      <c r="R9" s="78"/>
      <c r="S9" s="78"/>
      <c r="T9" s="78"/>
      <c r="U9" s="78"/>
      <c r="V9" s="78"/>
      <c r="W9" s="80"/>
      <c r="X9" s="78"/>
      <c r="Y9" s="55"/>
      <c r="Z9" s="78"/>
      <c r="AA9" s="78"/>
      <c r="AB9" s="78"/>
      <c r="AC9" s="81"/>
      <c r="AD9" s="28"/>
      <c r="AE9" s="17"/>
      <c r="AF9" s="78"/>
      <c r="AG9" s="82"/>
      <c r="AH9" s="73"/>
      <c r="AI9" s="58"/>
      <c r="AJ9" s="38"/>
      <c r="AK9" s="82"/>
      <c r="AL9" s="73"/>
      <c r="AM9" s="73"/>
    </row>
    <row r="10" spans="2:39" s="83" customFormat="1" ht="25">
      <c r="B10" s="73"/>
      <c r="C10" s="78"/>
      <c r="D10" s="322"/>
      <c r="E10" s="73"/>
      <c r="F10" s="84"/>
      <c r="G10" s="78"/>
      <c r="H10" s="85" t="s">
        <v>173</v>
      </c>
      <c r="I10" s="78"/>
      <c r="J10" s="73"/>
      <c r="K10" s="62"/>
      <c r="L10" s="78"/>
      <c r="M10" s="78"/>
      <c r="N10" s="79"/>
      <c r="O10" s="78"/>
      <c r="P10" s="78"/>
      <c r="Q10" s="78"/>
      <c r="R10" s="78"/>
      <c r="S10" s="78"/>
      <c r="T10" s="78"/>
      <c r="U10" s="78"/>
      <c r="V10" s="78"/>
      <c r="W10" s="80"/>
      <c r="X10" s="78"/>
      <c r="Y10" s="55"/>
      <c r="Z10" s="86"/>
      <c r="AA10" s="78"/>
      <c r="AB10" s="78"/>
      <c r="AC10" s="81"/>
      <c r="AD10" s="8"/>
      <c r="AE10" s="18"/>
      <c r="AF10" s="78"/>
      <c r="AG10" s="82"/>
      <c r="AH10" s="73"/>
      <c r="AI10" s="58"/>
      <c r="AJ10" s="38"/>
      <c r="AK10" s="82"/>
      <c r="AL10" s="73"/>
      <c r="AM10" s="73"/>
    </row>
    <row r="11" spans="2:39" s="83" customFormat="1" ht="15" customHeight="1">
      <c r="B11" s="73"/>
      <c r="C11" s="78"/>
      <c r="D11" s="69"/>
      <c r="E11" s="73"/>
      <c r="F11" s="84"/>
      <c r="G11" s="78"/>
      <c r="H11" s="87" t="s">
        <v>139</v>
      </c>
      <c r="I11" s="78"/>
      <c r="J11" s="73"/>
      <c r="K11" s="62"/>
      <c r="L11" s="78"/>
      <c r="M11" s="78"/>
      <c r="N11" s="79"/>
      <c r="O11" s="78"/>
      <c r="P11" s="78"/>
      <c r="Q11" s="78"/>
      <c r="R11" s="78"/>
      <c r="S11" s="78"/>
      <c r="T11" s="78"/>
      <c r="U11" s="78"/>
      <c r="V11" s="78"/>
      <c r="W11" s="80"/>
      <c r="X11" s="78"/>
      <c r="Y11" s="55"/>
      <c r="Z11" s="86"/>
      <c r="AA11" s="78"/>
      <c r="AB11" s="78"/>
      <c r="AC11" s="81"/>
      <c r="AD11" s="8"/>
      <c r="AE11" s="18"/>
      <c r="AF11" s="78"/>
      <c r="AG11" s="82"/>
      <c r="AH11" s="73"/>
      <c r="AI11" s="58"/>
      <c r="AJ11" s="38"/>
      <c r="AK11" s="82"/>
      <c r="AL11" s="73"/>
      <c r="AM11" s="73"/>
    </row>
    <row r="12" spans="2:39" s="83" customFormat="1" ht="15" customHeight="1">
      <c r="B12" s="92"/>
      <c r="C12" s="93"/>
      <c r="D12" s="323"/>
      <c r="E12" s="92"/>
      <c r="F12" s="94"/>
      <c r="G12" s="93"/>
      <c r="H12" s="95"/>
      <c r="I12" s="93"/>
      <c r="J12" s="92"/>
      <c r="K12" s="96"/>
      <c r="L12" s="97"/>
      <c r="M12" s="98"/>
      <c r="N12" s="99"/>
      <c r="O12" s="98"/>
      <c r="P12" s="100" t="s">
        <v>137</v>
      </c>
      <c r="Q12" s="98"/>
      <c r="R12" s="98"/>
      <c r="S12" s="98"/>
      <c r="T12" s="101"/>
      <c r="U12" s="93"/>
      <c r="V12" s="93"/>
      <c r="W12" s="102"/>
      <c r="X12" s="93"/>
      <c r="Y12" s="103"/>
      <c r="Z12" s="104"/>
      <c r="AA12" s="93"/>
      <c r="AB12" s="93"/>
      <c r="AC12" s="105"/>
      <c r="AD12" s="31"/>
      <c r="AE12" s="32"/>
      <c r="AF12" s="93"/>
      <c r="AG12" s="106"/>
      <c r="AH12" s="92"/>
      <c r="AI12" s="106"/>
      <c r="AJ12" s="39"/>
      <c r="AK12" s="106"/>
      <c r="AL12" s="92"/>
      <c r="AM12" s="73"/>
    </row>
    <row r="13" spans="2:39" s="83" customFormat="1" ht="15" customHeight="1">
      <c r="B13" s="92"/>
      <c r="C13" s="93"/>
      <c r="D13" s="323"/>
      <c r="E13" s="92"/>
      <c r="F13" s="94"/>
      <c r="G13" s="93"/>
      <c r="H13" s="324" t="str">
        <f>"兩頁合計"&amp;" $"&amp;'公開及青年組 Open &amp; Junior'!AU16+'少年組 Youth'!AG15</f>
        <v>兩頁合計 $0</v>
      </c>
      <c r="I13" s="93"/>
      <c r="J13" s="92"/>
      <c r="K13" s="107"/>
      <c r="L13" s="108" t="s">
        <v>53</v>
      </c>
      <c r="M13" s="109" t="s">
        <v>45</v>
      </c>
      <c r="N13" s="109" t="s">
        <v>46</v>
      </c>
      <c r="O13" s="109" t="s">
        <v>47</v>
      </c>
      <c r="P13" s="109" t="s">
        <v>40</v>
      </c>
      <c r="Q13" s="109" t="s">
        <v>39</v>
      </c>
      <c r="R13" s="110" t="s">
        <v>51</v>
      </c>
      <c r="S13" s="109" t="s">
        <v>38</v>
      </c>
      <c r="T13" s="111" t="s">
        <v>52</v>
      </c>
      <c r="U13" s="112" t="s">
        <v>66</v>
      </c>
      <c r="V13" s="112"/>
      <c r="W13" s="102"/>
      <c r="X13" s="93"/>
      <c r="Y13" s="103"/>
      <c r="Z13" s="104"/>
      <c r="AA13" s="93"/>
      <c r="AB13" s="93"/>
      <c r="AC13" s="105"/>
      <c r="AD13" s="113"/>
      <c r="AE13" s="113"/>
      <c r="AF13" s="112"/>
      <c r="AG13" s="106"/>
      <c r="AH13" s="92"/>
      <c r="AI13" s="106"/>
      <c r="AJ13" s="39"/>
      <c r="AK13" s="106"/>
      <c r="AL13" s="92"/>
      <c r="AM13" s="73"/>
    </row>
    <row r="14" spans="2:39" s="130" customFormat="1" ht="78">
      <c r="B14" s="114"/>
      <c r="C14" s="115"/>
      <c r="D14" s="323"/>
      <c r="E14" s="116"/>
      <c r="F14" s="116"/>
      <c r="G14" s="115"/>
      <c r="H14" s="117" t="str">
        <f>"本頁"&amp;AG19</f>
        <v>本頁應付金額 $0</v>
      </c>
      <c r="I14" s="118"/>
      <c r="J14" s="119"/>
      <c r="K14" s="2"/>
      <c r="L14" s="120" t="s">
        <v>55</v>
      </c>
      <c r="M14" s="121" t="s">
        <v>55</v>
      </c>
      <c r="N14" s="122" t="s">
        <v>56</v>
      </c>
      <c r="O14" s="122" t="s">
        <v>57</v>
      </c>
      <c r="P14" s="122" t="s">
        <v>56</v>
      </c>
      <c r="Q14" s="122" t="s">
        <v>56</v>
      </c>
      <c r="R14" s="121" t="s">
        <v>90</v>
      </c>
      <c r="S14" s="122" t="s">
        <v>57</v>
      </c>
      <c r="T14" s="123" t="s">
        <v>55</v>
      </c>
      <c r="U14" s="124" t="s">
        <v>56</v>
      </c>
      <c r="V14" s="125"/>
      <c r="W14" s="126"/>
      <c r="X14" s="127"/>
      <c r="Y14" s="110"/>
      <c r="Z14" s="125"/>
      <c r="AA14" s="115"/>
      <c r="AB14" s="114"/>
      <c r="AC14" s="114"/>
      <c r="AD14" s="114"/>
      <c r="AE14" s="113"/>
      <c r="AF14" s="125"/>
      <c r="AG14" s="128"/>
      <c r="AH14" s="114"/>
      <c r="AI14" s="106"/>
      <c r="AJ14" s="40"/>
      <c r="AK14" s="129"/>
      <c r="AL14" s="114"/>
      <c r="AM14" s="348"/>
    </row>
    <row r="15" spans="2:39" ht="21" hidden="1" customHeight="1">
      <c r="B15" s="51"/>
      <c r="C15" s="52"/>
      <c r="D15" s="322"/>
      <c r="E15" s="68"/>
      <c r="F15" s="68"/>
      <c r="G15" s="52"/>
      <c r="H15" s="131"/>
      <c r="I15" s="52"/>
      <c r="J15" s="52"/>
      <c r="K15" s="132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2"/>
      <c r="X15" s="133"/>
      <c r="Y15" s="55"/>
      <c r="Z15" s="134"/>
      <c r="AA15" s="52"/>
      <c r="AB15" s="88" t="s">
        <v>73</v>
      </c>
      <c r="AC15" s="89">
        <f>SUM(AC21:AC120)</f>
        <v>0</v>
      </c>
      <c r="AD15" s="135">
        <f>SUM($AD$21:$AD$120)</f>
        <v>0</v>
      </c>
      <c r="AE15" s="90">
        <f>COUNTA(W21:W120)*$W$20</f>
        <v>0</v>
      </c>
      <c r="AF15" s="51"/>
      <c r="AG15" s="135">
        <f>SUM(AC15:AE15)</f>
        <v>0</v>
      </c>
      <c r="AH15" s="136"/>
      <c r="AI15" s="58"/>
      <c r="AJ15" s="137">
        <f>SUM(AJ21:AJ120)</f>
        <v>0</v>
      </c>
      <c r="AK15" s="57"/>
      <c r="AL15" s="51"/>
      <c r="AM15" s="51"/>
    </row>
    <row r="16" spans="2:39" ht="20" hidden="1">
      <c r="B16" s="51"/>
      <c r="C16" s="52"/>
      <c r="D16" s="322"/>
      <c r="E16" s="138"/>
      <c r="F16" s="138"/>
      <c r="G16" s="138"/>
      <c r="H16" s="138"/>
      <c r="I16" s="325"/>
      <c r="J16" s="326"/>
      <c r="K16" s="325" t="s">
        <v>164</v>
      </c>
      <c r="L16" s="327">
        <f>COUNTA(L21:L121)</f>
        <v>0</v>
      </c>
      <c r="M16" s="327">
        <f>COUNTA(M21:M121)</f>
        <v>0</v>
      </c>
      <c r="N16" s="327">
        <f>COUNTA(N21:N121)</f>
        <v>0</v>
      </c>
      <c r="O16" s="327">
        <f>COUNTA(O21:O121)</f>
        <v>0</v>
      </c>
      <c r="P16" s="327">
        <f>COUNTA(P21:P121)</f>
        <v>0</v>
      </c>
      <c r="Q16" s="327">
        <f>COUNTA(Q21:Q121)</f>
        <v>0</v>
      </c>
      <c r="R16" s="327">
        <f>COUNTA(R21:R121)</f>
        <v>0</v>
      </c>
      <c r="S16" s="327">
        <f>COUNTA(S21:S121)</f>
        <v>0</v>
      </c>
      <c r="T16" s="327">
        <f>COUNTA(T21:T121)</f>
        <v>0</v>
      </c>
      <c r="U16" s="327">
        <f>COUNTA(AE21:AE120)-COUNTBLANK(AE21:AE120)</f>
        <v>0</v>
      </c>
      <c r="V16" s="138"/>
      <c r="W16" s="139"/>
      <c r="X16" s="139"/>
      <c r="Y16" s="140"/>
      <c r="Z16" s="139"/>
      <c r="AA16" s="138"/>
      <c r="AB16" s="141" t="s">
        <v>109</v>
      </c>
      <c r="AC16" s="142">
        <v>0</v>
      </c>
      <c r="AD16" s="9"/>
      <c r="AE16" s="19"/>
      <c r="AF16" s="138"/>
      <c r="AG16" s="88"/>
      <c r="AH16" s="51"/>
      <c r="AI16" s="58"/>
      <c r="AJ16" s="37"/>
      <c r="AK16" s="57"/>
      <c r="AL16" s="51"/>
      <c r="AM16" s="51"/>
    </row>
    <row r="17" spans="2:39" ht="21" hidden="1" customHeight="1">
      <c r="B17" s="51"/>
      <c r="C17" s="52"/>
      <c r="D17" s="322"/>
      <c r="E17" s="138"/>
      <c r="F17" s="138"/>
      <c r="G17" s="138"/>
      <c r="H17" s="138"/>
      <c r="I17" s="139"/>
      <c r="J17" s="143"/>
      <c r="K17" s="143" t="s">
        <v>165</v>
      </c>
      <c r="L17" s="35">
        <v>3</v>
      </c>
      <c r="M17" s="138">
        <v>3</v>
      </c>
      <c r="N17" s="138">
        <v>3</v>
      </c>
      <c r="O17" s="138">
        <v>4</v>
      </c>
      <c r="P17" s="138">
        <v>1.1000000000000001</v>
      </c>
      <c r="Q17" s="138">
        <v>2</v>
      </c>
      <c r="R17" s="139">
        <v>2</v>
      </c>
      <c r="S17" s="138">
        <v>2</v>
      </c>
      <c r="T17" s="138">
        <v>2</v>
      </c>
      <c r="U17" s="138">
        <v>4</v>
      </c>
      <c r="V17" s="143"/>
      <c r="W17" s="139"/>
      <c r="X17" s="143"/>
      <c r="Y17" s="140"/>
      <c r="Z17" s="139"/>
      <c r="AA17" s="138"/>
      <c r="AB17" s="141" t="s">
        <v>117</v>
      </c>
      <c r="AC17" s="142">
        <v>200</v>
      </c>
      <c r="AD17" s="10">
        <v>200</v>
      </c>
      <c r="AE17" s="20"/>
      <c r="AF17" s="143"/>
      <c r="AG17" s="88"/>
      <c r="AH17" s="51"/>
      <c r="AI17" s="58"/>
      <c r="AJ17" s="37"/>
      <c r="AK17" s="57"/>
      <c r="AL17" s="51"/>
      <c r="AM17" s="51"/>
    </row>
    <row r="18" spans="2:39" ht="20" hidden="1">
      <c r="B18" s="51"/>
      <c r="C18" s="52"/>
      <c r="D18" s="322"/>
      <c r="E18" s="138"/>
      <c r="F18" s="138"/>
      <c r="G18" s="138"/>
      <c r="H18" s="144"/>
      <c r="I18" s="325"/>
      <c r="J18" s="326" t="s">
        <v>168</v>
      </c>
      <c r="K18" s="328" t="e" cm="1">
        <f t="array" ref="K18">SUM(L18:O18+U18)</f>
        <v>#REF!</v>
      </c>
      <c r="L18" s="328" t="e">
        <f>SUM(CEILING(#REF!,8)+CEILING(#REF!,8)+CEILING(#REF!,8)+CEILING(#REF!,8)+CEILING(#REF!,8)+CEILING(#REF!,8)+CEILING(#REF!,8)+CEILING(#REF!,8)+CEILING(#REF!,8)+CEILING(#REF!,8)+CEILING(#REF!,8)+CEILING(#REF!,8))/8*L17/60</f>
        <v>#REF!</v>
      </c>
      <c r="M18" s="327" t="e">
        <f>SUM(CEILING(#REF!,8)+CEILING(#REF!,8)+CEILING(#REF!,8)+CEILING(#REF!,8)+CEILING(#REF!,8)+CEILING(#REF!,8)+CEILING(#REF!,8)+CEILING(#REF!,8)+CEILING(#REF!,8)+CEILING(#REF!,8)+CEILING(#REF!,8)+CEILING(#REF!,8))/8*M17/60</f>
        <v>#REF!</v>
      </c>
      <c r="N18" s="328" t="e">
        <f>SUM(CEILING(#REF!,8)+CEILING(#REF!,8)+CEILING(#REF!,8)+CEILING(#REF!,8)+CEILING(#REF!,8)+CEILING(#REF!,8)+CEILING(#REF!,8)+CEILING(#REF!,8)+CEILING(#REF!,8)+CEILING(#REF!,8)+CEILING(#REF!,8)+CEILING(#REF!,8))/8*N17/60</f>
        <v>#REF!</v>
      </c>
      <c r="O18" s="328" t="e">
        <f>SUM(CEILING(#REF!,8)+CEILING(#REF!,8)+CEILING(#REF!,8)+CEILING(#REF!,8)+CEILING(#REF!,8)+CEILING(#REF!,8)+CEILING(#REF!,8)+CEILING(#REF!,8)+CEILING(#REF!,8)+CEILING(#REF!,8)+CEILING(#REF!,8)+CEILING(#REF!,8))/8*O17/60</f>
        <v>#REF!</v>
      </c>
      <c r="P18" s="329">
        <f>ROUNDUP(COUNTA(P$21:P$121)*P$17/60*8,2)</f>
        <v>0</v>
      </c>
      <c r="Q18" s="330">
        <f>ROUNDUP(COUNTA(Q$21:Q$121)*Q$17/60*3,2)</f>
        <v>0</v>
      </c>
      <c r="R18" s="330">
        <f>ROUNDUP(COUNTA(R$21:R$121)*R$17/60,2)</f>
        <v>0</v>
      </c>
      <c r="S18" s="330">
        <f>ROUNDUP(COUNTA(S$21:S$121)*S$17*3/60,1)</f>
        <v>0</v>
      </c>
      <c r="T18" s="330">
        <f>ROUNDUP(COUNTA(T$21:T$121)*T$17/60,1)</f>
        <v>0</v>
      </c>
      <c r="U18" s="328" t="e">
        <f>SUM(CEILING(#REF!,8)+CEILING(#REF!,8)+CEILING(#REF!,8)+CEILING(#REF!,8)+CEILING(#REF!,8)+CEILING(#REF!,8)+CEILING(#REF!,8)+CEILING(#REF!,8)+CEILING(#REF!,8)+CEILING(#REF!,8)+CEILING(#REF!,8)+CEILING(#REF!,8))/8*U17/60</f>
        <v>#REF!</v>
      </c>
      <c r="V18" s="138"/>
      <c r="W18" s="139"/>
      <c r="X18" s="139"/>
      <c r="Y18" s="140"/>
      <c r="Z18" s="139"/>
      <c r="AA18" s="138"/>
      <c r="AB18" s="141" t="s">
        <v>110</v>
      </c>
      <c r="AC18" s="142">
        <v>-20</v>
      </c>
      <c r="AD18" s="9"/>
      <c r="AE18" s="19"/>
      <c r="AF18" s="138"/>
      <c r="AG18" s="145"/>
      <c r="AH18" s="51"/>
      <c r="AI18" s="58"/>
      <c r="AJ18" s="37"/>
      <c r="AK18" s="146"/>
      <c r="AL18" s="51"/>
      <c r="AM18" s="51"/>
    </row>
    <row r="19" spans="2:39" ht="66" customHeight="1">
      <c r="B19" s="147" t="s">
        <v>111</v>
      </c>
      <c r="C19" s="52" t="s">
        <v>74</v>
      </c>
      <c r="D19" s="322" t="s">
        <v>75</v>
      </c>
      <c r="E19" s="138" t="s">
        <v>7</v>
      </c>
      <c r="F19" s="135" t="s">
        <v>98</v>
      </c>
      <c r="G19" s="148" t="s">
        <v>122</v>
      </c>
      <c r="H19" s="148" t="s">
        <v>123</v>
      </c>
      <c r="I19" s="149" t="s">
        <v>124</v>
      </c>
      <c r="J19" s="149" t="s">
        <v>125</v>
      </c>
      <c r="K19" s="150" t="s">
        <v>131</v>
      </c>
      <c r="L19" s="138" t="s">
        <v>15</v>
      </c>
      <c r="M19" s="138" t="s">
        <v>17</v>
      </c>
      <c r="N19" s="138" t="s">
        <v>16</v>
      </c>
      <c r="O19" s="138" t="s">
        <v>14</v>
      </c>
      <c r="P19" s="138" t="s">
        <v>31</v>
      </c>
      <c r="Q19" s="138" t="s">
        <v>32</v>
      </c>
      <c r="R19" s="139" t="s">
        <v>50</v>
      </c>
      <c r="S19" s="138" t="s">
        <v>35</v>
      </c>
      <c r="T19" s="138" t="s">
        <v>54</v>
      </c>
      <c r="U19" s="138" t="s">
        <v>64</v>
      </c>
      <c r="V19" s="143" t="s">
        <v>136</v>
      </c>
      <c r="W19" s="151" t="s">
        <v>159</v>
      </c>
      <c r="X19" s="310" t="s">
        <v>169</v>
      </c>
      <c r="Y19" s="148" t="s">
        <v>127</v>
      </c>
      <c r="Z19" s="139" t="s">
        <v>63</v>
      </c>
      <c r="AA19" s="148" t="s">
        <v>128</v>
      </c>
      <c r="AB19" s="148" t="s">
        <v>129</v>
      </c>
      <c r="AC19" s="135" t="str">
        <f>"單項應付 "&amp;"$"&amp;AC15</f>
        <v>單項應付 $0</v>
      </c>
      <c r="AD19" s="11" t="str">
        <f>"接力應付 "&amp;"$"&amp;$AD$15</f>
        <v>接力應付 $0</v>
      </c>
      <c r="AE19" s="21" t="str">
        <f>"接力隊伍 "&amp;COUNTA(AE21:AE120)-COUNTIF(AE21:AE120,"")</f>
        <v>接力隊伍 0</v>
      </c>
      <c r="AF19" s="152" t="s">
        <v>156</v>
      </c>
      <c r="AG19" s="153" t="str">
        <f>"應付金額 "&amp;"$"&amp;AG15</f>
        <v>應付金額 $0</v>
      </c>
      <c r="AH19" s="134" t="s">
        <v>170</v>
      </c>
      <c r="AI19" s="58" t="s">
        <v>112</v>
      </c>
      <c r="AJ19" s="154" t="str">
        <f>"Paid"&amp;" $"&amp;AJ15</f>
        <v>Paid $0</v>
      </c>
      <c r="AK19" s="155" t="str">
        <f>"Balance "&amp;SUM(AK21:AK121)</f>
        <v>Balance 0</v>
      </c>
      <c r="AL19" s="134" t="s">
        <v>157</v>
      </c>
      <c r="AM19" s="51"/>
    </row>
    <row r="20" spans="2:39" ht="16">
      <c r="B20" s="51"/>
      <c r="C20" s="52"/>
      <c r="D20" s="322"/>
      <c r="E20" s="138">
        <v>0</v>
      </c>
      <c r="F20" s="138"/>
      <c r="G20" s="148" t="s">
        <v>135</v>
      </c>
      <c r="H20" s="148" t="s">
        <v>134</v>
      </c>
      <c r="I20" s="149" t="s">
        <v>72</v>
      </c>
      <c r="J20" s="149">
        <v>2014</v>
      </c>
      <c r="K20" s="150" t="s">
        <v>93</v>
      </c>
      <c r="L20" s="148"/>
      <c r="M20" s="148" t="s">
        <v>94</v>
      </c>
      <c r="N20" s="148"/>
      <c r="O20" s="148"/>
      <c r="P20" s="148" t="s">
        <v>41</v>
      </c>
      <c r="Q20" s="148"/>
      <c r="R20" s="149"/>
      <c r="S20" s="148"/>
      <c r="T20" s="148" t="s">
        <v>144</v>
      </c>
      <c r="U20" s="148" t="s">
        <v>66</v>
      </c>
      <c r="V20" s="150" t="s">
        <v>145</v>
      </c>
      <c r="W20" s="156">
        <v>60</v>
      </c>
      <c r="X20" s="150"/>
      <c r="Y20" s="157" t="s">
        <v>133</v>
      </c>
      <c r="Z20" s="149"/>
      <c r="AA20" s="148" t="s">
        <v>132</v>
      </c>
      <c r="AB20" s="148">
        <v>99887766</v>
      </c>
      <c r="AC20" s="158">
        <f>IF(J20="","",IF(COUNTA(L20:T20)&gt;3,"Events Over Limit",IF(COUNTA(L20:T20)=0,"Please entry at least 1 indv., event",IF(COUNTA(X20)=1,COUNTA(L20:T20)*$AC$17+$AC$16+$AC$18+$W20,IF(COUNTA(X20)=0,COUNTA(L20:T20)*$AC$17+$AC$16+$W20,"Error")))))</f>
        <v>660</v>
      </c>
      <c r="AD20" s="11"/>
      <c r="AE20" s="21"/>
      <c r="AF20" s="150"/>
      <c r="AG20" s="159"/>
      <c r="AH20" s="52"/>
      <c r="AI20" s="58"/>
      <c r="AJ20" s="41"/>
      <c r="AK20" s="57"/>
      <c r="AL20" s="51"/>
      <c r="AM20" s="51"/>
    </row>
    <row r="21" spans="2:39" s="161" customFormat="1" ht="13">
      <c r="B21" s="55" t="str">
        <f t="shared" ref="B21:B84" si="2">F21</f>
        <v/>
      </c>
      <c r="C21" s="160" t="str">
        <f t="shared" ref="C21:C84" si="3">IF(H21="","",IF(D21="","X",B21&amp;TEXT(D21,"000")))</f>
        <v/>
      </c>
      <c r="D21" s="331"/>
      <c r="E21" s="55">
        <v>1</v>
      </c>
      <c r="F21" s="55" t="str">
        <f t="shared" ref="F21:F84" si="4">IF($I21="M",VLOOKUP($J21,$E$4:$G$9,2,0),IF(I21="F",VLOOKUP($J21,$E$4:$G$9,3,0),IF($I21="","")))</f>
        <v/>
      </c>
      <c r="G21" s="5"/>
      <c r="H21" s="5"/>
      <c r="I21" s="5"/>
      <c r="J21" s="5"/>
      <c r="K21" s="4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7"/>
      <c r="X21" s="5"/>
      <c r="Y21" s="48"/>
      <c r="Z21" s="5"/>
      <c r="AA21" s="5"/>
      <c r="AB21" s="5"/>
      <c r="AC21" s="163" t="str">
        <f t="shared" ref="AC21:AC84" si="5">IF(J21="","",IF(COUNTA(L21:T21)&gt;3,"限報三項個人項目",IF(COUNTA(L21:T21)=0,"最少填報一個人項目",IF(COUNTA(X21)=1,COUNTA(L21:T21)*($AC$17+$AC$18)+$AC$16,IF(COUNTA(X21)=0,COUNTA(L21:T21)*$AC$17+$AC$16,"Error")))))</f>
        <v/>
      </c>
      <c r="AD21" s="12" t="str">
        <f t="shared" ref="AD21:AD84" si="6">IF(AE21="","",$AD$17)</f>
        <v/>
      </c>
      <c r="AE21" s="22" t="str">
        <f>UPPER(IF($V21="","",IF(COUNTIF($AE$20:$AE20,$V21)&lt;1,$V21,"")))</f>
        <v/>
      </c>
      <c r="AF21" s="55" t="str">
        <f>IF(V21="","",IF(COUNTIF(V$21:V$121,$V21)&lt;4,"每隊最少4人",IF(COUNTIF(V$21:V$121,V21)&gt;6,"每隊最多6人",COUNTIF(V$21:V$121,V21))))</f>
        <v/>
      </c>
      <c r="AG21" s="164" t="str">
        <f t="shared" ref="AG21:AG84" si="7">IF(F21="","",IF(W21="",SUM(AC21:AD21)+AI21,SUM(AC21:AD21)+AI21+$W$20))</f>
        <v/>
      </c>
      <c r="AH21" s="5"/>
      <c r="AI21" s="165"/>
      <c r="AJ21" s="42" t="str">
        <f t="shared" ref="AJ21:AJ84" si="8">AG21</f>
        <v/>
      </c>
      <c r="AK21" s="166" t="str">
        <f t="shared" ref="AK21:AK84" si="9">IF(AG21="","",IF(AJ21-AG21=0,"",AJ21-AG21))</f>
        <v/>
      </c>
      <c r="AL21" s="332"/>
      <c r="AM21" s="55"/>
    </row>
    <row r="22" spans="2:39" s="161" customFormat="1" ht="13">
      <c r="B22" s="55" t="str">
        <f t="shared" si="2"/>
        <v/>
      </c>
      <c r="C22" s="160" t="str">
        <f t="shared" si="3"/>
        <v/>
      </c>
      <c r="D22" s="331"/>
      <c r="E22" s="55">
        <v>2</v>
      </c>
      <c r="F22" s="55" t="str">
        <f t="shared" si="4"/>
        <v/>
      </c>
      <c r="G22" s="5"/>
      <c r="H22" s="5"/>
      <c r="I22" s="5"/>
      <c r="J22" s="5"/>
      <c r="K22" s="4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7"/>
      <c r="X22" s="5"/>
      <c r="Y22" s="48"/>
      <c r="Z22" s="5"/>
      <c r="AA22" s="5"/>
      <c r="AB22" s="5"/>
      <c r="AC22" s="163" t="str">
        <f t="shared" si="5"/>
        <v/>
      </c>
      <c r="AD22" s="12" t="str">
        <f t="shared" si="6"/>
        <v/>
      </c>
      <c r="AE22" s="22" t="str">
        <f>UPPER(IF($V22="","",IF(COUNTIF($AE$20:$AE21,$V22)&lt;1,$V22,"")))</f>
        <v/>
      </c>
      <c r="AF22" s="55" t="str">
        <f>IF(V22="","",IF(COUNTIF(V$21:V$121,$V22)&lt;4,"每隊最少4人",IF(COUNTIF(V$21:V$121,V22)&gt;6,"每隊最多6人",COUNTIF(V$21:V$121,V22))))</f>
        <v/>
      </c>
      <c r="AG22" s="164" t="str">
        <f t="shared" si="7"/>
        <v/>
      </c>
      <c r="AH22" s="5"/>
      <c r="AI22" s="165"/>
      <c r="AJ22" s="42" t="str">
        <f t="shared" si="8"/>
        <v/>
      </c>
      <c r="AK22" s="166" t="str">
        <f t="shared" si="9"/>
        <v/>
      </c>
      <c r="AL22" s="332"/>
      <c r="AM22" s="55"/>
    </row>
    <row r="23" spans="2:39" s="161" customFormat="1" ht="13">
      <c r="B23" s="55" t="str">
        <f t="shared" si="2"/>
        <v/>
      </c>
      <c r="C23" s="160" t="str">
        <f t="shared" si="3"/>
        <v/>
      </c>
      <c r="D23" s="331"/>
      <c r="E23" s="55">
        <v>3</v>
      </c>
      <c r="F23" s="55" t="str">
        <f t="shared" si="4"/>
        <v/>
      </c>
      <c r="G23" s="5"/>
      <c r="H23" s="5"/>
      <c r="I23" s="5"/>
      <c r="J23" s="5"/>
      <c r="K23" s="4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7"/>
      <c r="X23" s="5"/>
      <c r="Y23" s="48"/>
      <c r="Z23" s="5"/>
      <c r="AA23" s="5"/>
      <c r="AB23" s="5"/>
      <c r="AC23" s="163" t="str">
        <f t="shared" si="5"/>
        <v/>
      </c>
      <c r="AD23" s="12" t="str">
        <f t="shared" si="6"/>
        <v/>
      </c>
      <c r="AE23" s="22" t="str">
        <f>UPPER(IF($V23="","",IF(COUNTIF($AE$20:$AE22,$V23)&lt;1,$V23,"")))</f>
        <v/>
      </c>
      <c r="AF23" s="55" t="str">
        <f>IF(V23="","",IF(COUNTIF(V$21:V$121,$V23)&lt;4,"每隊最少4人",IF(COUNTIF(V$21:V$121,V23)&gt;6,"每隊最多6人",COUNTIF(V$21:V$121,V23))))</f>
        <v/>
      </c>
      <c r="AG23" s="164" t="str">
        <f t="shared" si="7"/>
        <v/>
      </c>
      <c r="AH23" s="5"/>
      <c r="AI23" s="165"/>
      <c r="AJ23" s="42" t="str">
        <f t="shared" si="8"/>
        <v/>
      </c>
      <c r="AK23" s="166" t="str">
        <f t="shared" si="9"/>
        <v/>
      </c>
      <c r="AL23" s="332"/>
      <c r="AM23" s="55"/>
    </row>
    <row r="24" spans="2:39" s="161" customFormat="1" ht="13">
      <c r="B24" s="55" t="str">
        <f t="shared" si="2"/>
        <v/>
      </c>
      <c r="C24" s="160" t="str">
        <f t="shared" si="3"/>
        <v/>
      </c>
      <c r="D24" s="331"/>
      <c r="E24" s="55">
        <v>4</v>
      </c>
      <c r="F24" s="55" t="str">
        <f t="shared" si="4"/>
        <v/>
      </c>
      <c r="G24" s="5"/>
      <c r="H24" s="5"/>
      <c r="I24" s="5"/>
      <c r="J24" s="5"/>
      <c r="K24" s="4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7"/>
      <c r="X24" s="5"/>
      <c r="Y24" s="48"/>
      <c r="Z24" s="5"/>
      <c r="AA24" s="5"/>
      <c r="AB24" s="5"/>
      <c r="AC24" s="163" t="str">
        <f t="shared" si="5"/>
        <v/>
      </c>
      <c r="AD24" s="12" t="str">
        <f t="shared" si="6"/>
        <v/>
      </c>
      <c r="AE24" s="22" t="str">
        <f>UPPER(IF($V24="","",IF(COUNTIF($AE$20:$AE23,$V24)&lt;1,$V24,"")))</f>
        <v/>
      </c>
      <c r="AF24" s="55" t="str">
        <f>IF(V24="","",IF(COUNTIF(V$21:V$121,$V24)&lt;4,"每隊最少4人",IF(COUNTIF(V$21:V$121,V24)&gt;6,"每隊最多6人",COUNTIF(V$21:V$121,V24))))</f>
        <v/>
      </c>
      <c r="AG24" s="164" t="str">
        <f t="shared" si="7"/>
        <v/>
      </c>
      <c r="AH24" s="5"/>
      <c r="AI24" s="165"/>
      <c r="AJ24" s="42" t="str">
        <f t="shared" si="8"/>
        <v/>
      </c>
      <c r="AK24" s="166" t="str">
        <f t="shared" si="9"/>
        <v/>
      </c>
      <c r="AL24" s="332"/>
      <c r="AM24" s="55"/>
    </row>
    <row r="25" spans="2:39" s="161" customFormat="1" ht="13">
      <c r="B25" s="55" t="str">
        <f t="shared" si="2"/>
        <v/>
      </c>
      <c r="C25" s="160" t="str">
        <f t="shared" si="3"/>
        <v/>
      </c>
      <c r="D25" s="331"/>
      <c r="E25" s="55">
        <v>5</v>
      </c>
      <c r="F25" s="55" t="str">
        <f t="shared" si="4"/>
        <v/>
      </c>
      <c r="G25" s="5"/>
      <c r="H25" s="5"/>
      <c r="I25" s="5"/>
      <c r="J25" s="5"/>
      <c r="K25" s="4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7"/>
      <c r="X25" s="5"/>
      <c r="Y25" s="48"/>
      <c r="Z25" s="5"/>
      <c r="AA25" s="5"/>
      <c r="AB25" s="5"/>
      <c r="AC25" s="163" t="str">
        <f t="shared" si="5"/>
        <v/>
      </c>
      <c r="AD25" s="12" t="str">
        <f t="shared" si="6"/>
        <v/>
      </c>
      <c r="AE25" s="22" t="str">
        <f>UPPER(IF($V25="","",IF(COUNTIF($AE$20:$AE24,$V25)&lt;1,$V25,"")))</f>
        <v/>
      </c>
      <c r="AF25" s="55" t="str">
        <f>IF(V25="","",IF(COUNTIF(V$21:V$121,$V25)&lt;4,"每隊最少4人",IF(COUNTIF(V$21:V$121,V25)&gt;6,"每隊最多6人",COUNTIF(V$21:V$121,V25))))</f>
        <v/>
      </c>
      <c r="AG25" s="164" t="str">
        <f t="shared" si="7"/>
        <v/>
      </c>
      <c r="AH25" s="5"/>
      <c r="AI25" s="165"/>
      <c r="AJ25" s="42" t="str">
        <f t="shared" si="8"/>
        <v/>
      </c>
      <c r="AK25" s="166" t="str">
        <f t="shared" si="9"/>
        <v/>
      </c>
      <c r="AL25" s="332"/>
      <c r="AM25" s="55"/>
    </row>
    <row r="26" spans="2:39" s="161" customFormat="1" ht="13">
      <c r="B26" s="55" t="str">
        <f t="shared" si="2"/>
        <v/>
      </c>
      <c r="C26" s="160" t="str">
        <f t="shared" si="3"/>
        <v/>
      </c>
      <c r="D26" s="162"/>
      <c r="E26" s="55">
        <v>6</v>
      </c>
      <c r="F26" s="55" t="str">
        <f t="shared" si="4"/>
        <v/>
      </c>
      <c r="G26" s="5"/>
      <c r="H26" s="5"/>
      <c r="I26" s="5"/>
      <c r="J26" s="5"/>
      <c r="K26" s="4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7"/>
      <c r="X26" s="5"/>
      <c r="Y26" s="48"/>
      <c r="Z26" s="5"/>
      <c r="AA26" s="5"/>
      <c r="AB26" s="5"/>
      <c r="AC26" s="163" t="str">
        <f t="shared" si="5"/>
        <v/>
      </c>
      <c r="AD26" s="12" t="str">
        <f t="shared" si="6"/>
        <v/>
      </c>
      <c r="AE26" s="22" t="str">
        <f>UPPER(IF($V26="","",IF(COUNTIF($AE$20:$AE25,$V26)&lt;1,$V26,"")))</f>
        <v/>
      </c>
      <c r="AF26" s="55" t="str">
        <f>IF(V26="","",IF(COUNTIF(V$21:V$121,$V26)&lt;4,"每隊最少4人",IF(COUNTIF(V$21:V$121,V26)&gt;6,"每隊最多6人",COUNTIF(V$21:V$121,V26))))</f>
        <v/>
      </c>
      <c r="AG26" s="164" t="str">
        <f t="shared" si="7"/>
        <v/>
      </c>
      <c r="AH26" s="5"/>
      <c r="AI26" s="165"/>
      <c r="AJ26" s="42" t="str">
        <f t="shared" si="8"/>
        <v/>
      </c>
      <c r="AK26" s="166" t="str">
        <f t="shared" si="9"/>
        <v/>
      </c>
      <c r="AL26" s="332"/>
      <c r="AM26" s="55"/>
    </row>
    <row r="27" spans="2:39" s="161" customFormat="1" ht="13">
      <c r="B27" s="55" t="str">
        <f t="shared" si="2"/>
        <v/>
      </c>
      <c r="C27" s="160" t="str">
        <f t="shared" si="3"/>
        <v/>
      </c>
      <c r="D27" s="331"/>
      <c r="E27" s="55">
        <v>7</v>
      </c>
      <c r="F27" s="55" t="str">
        <f t="shared" si="4"/>
        <v/>
      </c>
      <c r="G27" s="5"/>
      <c r="H27" s="5"/>
      <c r="I27" s="5"/>
      <c r="J27" s="5"/>
      <c r="K27" s="4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7"/>
      <c r="X27" s="5"/>
      <c r="Y27" s="48"/>
      <c r="Z27" s="5"/>
      <c r="AA27" s="5"/>
      <c r="AB27" s="5"/>
      <c r="AC27" s="163" t="str">
        <f t="shared" si="5"/>
        <v/>
      </c>
      <c r="AD27" s="12" t="str">
        <f t="shared" si="6"/>
        <v/>
      </c>
      <c r="AE27" s="22" t="str">
        <f>UPPER(IF($V27="","",IF(COUNTIF($AE$20:$AE26,$V27)&lt;1,$V27,"")))</f>
        <v/>
      </c>
      <c r="AF27" s="55" t="str">
        <f>IF(V27="","",IF(COUNTIF(V$21:V$121,$V27)&lt;4,"每隊最少4人",IF(COUNTIF(V$21:V$121,V27)&gt;6,"每隊最多6人",COUNTIF(V$21:V$121,V27))))</f>
        <v/>
      </c>
      <c r="AG27" s="164" t="str">
        <f t="shared" si="7"/>
        <v/>
      </c>
      <c r="AH27" s="5"/>
      <c r="AI27" s="165"/>
      <c r="AJ27" s="42" t="str">
        <f t="shared" si="8"/>
        <v/>
      </c>
      <c r="AK27" s="166" t="str">
        <f t="shared" si="9"/>
        <v/>
      </c>
      <c r="AL27" s="332"/>
      <c r="AM27" s="55"/>
    </row>
    <row r="28" spans="2:39" s="161" customFormat="1" ht="13">
      <c r="B28" s="55" t="str">
        <f t="shared" si="2"/>
        <v/>
      </c>
      <c r="C28" s="160" t="str">
        <f t="shared" si="3"/>
        <v/>
      </c>
      <c r="D28" s="162"/>
      <c r="E28" s="55">
        <v>8</v>
      </c>
      <c r="F28" s="55" t="str">
        <f t="shared" si="4"/>
        <v/>
      </c>
      <c r="G28" s="5"/>
      <c r="H28" s="5"/>
      <c r="I28" s="5"/>
      <c r="J28" s="5"/>
      <c r="K28" s="4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7"/>
      <c r="X28" s="5"/>
      <c r="Y28" s="48"/>
      <c r="Z28" s="5"/>
      <c r="AA28" s="5"/>
      <c r="AB28" s="5"/>
      <c r="AC28" s="163" t="str">
        <f t="shared" si="5"/>
        <v/>
      </c>
      <c r="AD28" s="12" t="str">
        <f t="shared" si="6"/>
        <v/>
      </c>
      <c r="AE28" s="22" t="str">
        <f>UPPER(IF($V28="","",IF(COUNTIF($AE$20:$AE27,$V28)&lt;1,$V28,"")))</f>
        <v/>
      </c>
      <c r="AF28" s="55" t="str">
        <f>IF(V28="","",IF(COUNTIF(V$21:V$121,$V28)&lt;4,"每隊最少4人",IF(COUNTIF(V$21:V$121,V28)&gt;6,"每隊最多6人",COUNTIF(V$21:V$121,V28))))</f>
        <v/>
      </c>
      <c r="AG28" s="164" t="str">
        <f t="shared" si="7"/>
        <v/>
      </c>
      <c r="AH28" s="5"/>
      <c r="AI28" s="165"/>
      <c r="AJ28" s="42" t="str">
        <f t="shared" si="8"/>
        <v/>
      </c>
      <c r="AK28" s="166" t="str">
        <f t="shared" si="9"/>
        <v/>
      </c>
      <c r="AL28" s="332"/>
      <c r="AM28" s="55"/>
    </row>
    <row r="29" spans="2:39" s="161" customFormat="1" ht="13">
      <c r="B29" s="55" t="str">
        <f t="shared" si="2"/>
        <v/>
      </c>
      <c r="C29" s="160" t="str">
        <f t="shared" si="3"/>
        <v/>
      </c>
      <c r="D29" s="331"/>
      <c r="E29" s="55">
        <v>9</v>
      </c>
      <c r="F29" s="55" t="str">
        <f t="shared" si="4"/>
        <v/>
      </c>
      <c r="G29" s="5"/>
      <c r="H29" s="5"/>
      <c r="I29" s="5"/>
      <c r="J29" s="5"/>
      <c r="K29" s="4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7"/>
      <c r="X29" s="5"/>
      <c r="Y29" s="48"/>
      <c r="Z29" s="5"/>
      <c r="AA29" s="5"/>
      <c r="AB29" s="5"/>
      <c r="AC29" s="163" t="str">
        <f t="shared" si="5"/>
        <v/>
      </c>
      <c r="AD29" s="12" t="str">
        <f t="shared" si="6"/>
        <v/>
      </c>
      <c r="AE29" s="22" t="str">
        <f>UPPER(IF($V29="","",IF(COUNTIF($AE$20:$AE28,$V29)&lt;1,$V29,"")))</f>
        <v/>
      </c>
      <c r="AF29" s="55" t="str">
        <f>IF(V29="","",IF(COUNTIF(V$21:V$121,$V29)&lt;4,"每隊最少4人",IF(COUNTIF(V$21:V$121,V29)&gt;6,"每隊最多6人",COUNTIF(V$21:V$121,V29))))</f>
        <v/>
      </c>
      <c r="AG29" s="164" t="str">
        <f t="shared" si="7"/>
        <v/>
      </c>
      <c r="AH29" s="5"/>
      <c r="AI29" s="165"/>
      <c r="AJ29" s="42" t="str">
        <f t="shared" si="8"/>
        <v/>
      </c>
      <c r="AK29" s="166" t="str">
        <f t="shared" si="9"/>
        <v/>
      </c>
      <c r="AL29" s="332"/>
      <c r="AM29" s="55"/>
    </row>
    <row r="30" spans="2:39" s="161" customFormat="1" ht="13">
      <c r="B30" s="55" t="str">
        <f t="shared" si="2"/>
        <v/>
      </c>
      <c r="C30" s="160" t="str">
        <f t="shared" si="3"/>
        <v/>
      </c>
      <c r="D30" s="162"/>
      <c r="E30" s="55">
        <v>10</v>
      </c>
      <c r="F30" s="55" t="str">
        <f t="shared" si="4"/>
        <v/>
      </c>
      <c r="G30" s="5"/>
      <c r="H30" s="5"/>
      <c r="I30" s="5"/>
      <c r="J30" s="5"/>
      <c r="K30" s="4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7"/>
      <c r="X30" s="5"/>
      <c r="Y30" s="48"/>
      <c r="Z30" s="5"/>
      <c r="AA30" s="5"/>
      <c r="AB30" s="5"/>
      <c r="AC30" s="163" t="str">
        <f t="shared" si="5"/>
        <v/>
      </c>
      <c r="AD30" s="12" t="str">
        <f t="shared" si="6"/>
        <v/>
      </c>
      <c r="AE30" s="22" t="str">
        <f>UPPER(IF($V30="","",IF(COUNTIF($AE$20:$AE29,$V30)&lt;1,$V30,"")))</f>
        <v/>
      </c>
      <c r="AF30" s="55" t="str">
        <f>IF(V30="","",IF(COUNTIF(V$21:V$121,$V30)&lt;4,"每隊最少4人",IF(COUNTIF(V$21:V$121,V30)&gt;6,"每隊最多6人",COUNTIF(V$21:V$121,V30))))</f>
        <v/>
      </c>
      <c r="AG30" s="164" t="str">
        <f t="shared" si="7"/>
        <v/>
      </c>
      <c r="AH30" s="5"/>
      <c r="AI30" s="165"/>
      <c r="AJ30" s="42" t="str">
        <f t="shared" si="8"/>
        <v/>
      </c>
      <c r="AK30" s="166" t="str">
        <f t="shared" si="9"/>
        <v/>
      </c>
      <c r="AL30" s="332"/>
      <c r="AM30" s="55"/>
    </row>
    <row r="31" spans="2:39" s="161" customFormat="1" ht="13">
      <c r="B31" s="55" t="str">
        <f t="shared" si="2"/>
        <v/>
      </c>
      <c r="C31" s="160" t="str">
        <f t="shared" si="3"/>
        <v/>
      </c>
      <c r="D31" s="162"/>
      <c r="E31" s="55">
        <v>11</v>
      </c>
      <c r="F31" s="55" t="str">
        <f t="shared" si="4"/>
        <v/>
      </c>
      <c r="G31" s="5"/>
      <c r="H31" s="5"/>
      <c r="I31" s="5"/>
      <c r="J31" s="5"/>
      <c r="K31" s="4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7"/>
      <c r="X31" s="5"/>
      <c r="Y31" s="48"/>
      <c r="Z31" s="5"/>
      <c r="AA31" s="5"/>
      <c r="AB31" s="5"/>
      <c r="AC31" s="163" t="str">
        <f t="shared" si="5"/>
        <v/>
      </c>
      <c r="AD31" s="12" t="str">
        <f t="shared" si="6"/>
        <v/>
      </c>
      <c r="AE31" s="22" t="str">
        <f>UPPER(IF($V31="","",IF(COUNTIF($AE$20:$AE30,$V31)&lt;1,$V31,"")))</f>
        <v/>
      </c>
      <c r="AF31" s="55" t="str">
        <f>IF(V31="","",IF(COUNTIF(V$21:V$121,$V31)&lt;4,"每隊最少4人",IF(COUNTIF(V$21:V$121,V31)&gt;6,"每隊最多6人",COUNTIF(V$21:V$121,V31))))</f>
        <v/>
      </c>
      <c r="AG31" s="164" t="str">
        <f t="shared" si="7"/>
        <v/>
      </c>
      <c r="AH31" s="5"/>
      <c r="AI31" s="165"/>
      <c r="AJ31" s="42" t="str">
        <f t="shared" si="8"/>
        <v/>
      </c>
      <c r="AK31" s="166" t="str">
        <f t="shared" si="9"/>
        <v/>
      </c>
      <c r="AL31" s="332"/>
      <c r="AM31" s="55"/>
    </row>
    <row r="32" spans="2:39" s="161" customFormat="1">
      <c r="B32" s="55" t="str">
        <f t="shared" si="2"/>
        <v/>
      </c>
      <c r="C32" s="160" t="str">
        <f t="shared" si="3"/>
        <v/>
      </c>
      <c r="D32" s="333"/>
      <c r="E32" s="55">
        <v>12</v>
      </c>
      <c r="F32" s="55" t="str">
        <f t="shared" si="4"/>
        <v/>
      </c>
      <c r="G32" s="5"/>
      <c r="H32" s="5"/>
      <c r="I32" s="5"/>
      <c r="J32" s="5"/>
      <c r="K32" s="4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48"/>
      <c r="Z32" s="5"/>
      <c r="AA32" s="5"/>
      <c r="AB32" s="5"/>
      <c r="AC32" s="163" t="str">
        <f t="shared" si="5"/>
        <v/>
      </c>
      <c r="AD32" s="12" t="str">
        <f t="shared" si="6"/>
        <v/>
      </c>
      <c r="AE32" s="22" t="str">
        <f>UPPER(IF($V32="","",IF(COUNTIF($AE$20:$AE31,$V32)&lt;1,$V32,"")))</f>
        <v/>
      </c>
      <c r="AF32" s="55" t="str">
        <f>IF(V32="","",IF(COUNTIF(V$21:V$121,$V32)&lt;4,"每隊最少4人",IF(COUNTIF(V$21:V$121,V32)&gt;6,"每隊最多6人",COUNTIF(V$21:V$121,V32))))</f>
        <v/>
      </c>
      <c r="AG32" s="164" t="str">
        <f t="shared" si="7"/>
        <v/>
      </c>
      <c r="AH32" s="5"/>
      <c r="AI32" s="165"/>
      <c r="AJ32" s="42" t="str">
        <f t="shared" si="8"/>
        <v/>
      </c>
      <c r="AK32" s="166" t="str">
        <f t="shared" si="9"/>
        <v/>
      </c>
      <c r="AL32" s="332"/>
      <c r="AM32" s="55"/>
    </row>
    <row r="33" spans="2:39" s="161" customFormat="1" ht="14" customHeight="1">
      <c r="B33" s="55" t="str">
        <f t="shared" si="2"/>
        <v/>
      </c>
      <c r="C33" s="160" t="str">
        <f t="shared" si="3"/>
        <v/>
      </c>
      <c r="D33" s="333"/>
      <c r="E33" s="55">
        <v>13</v>
      </c>
      <c r="F33" s="55" t="str">
        <f t="shared" si="4"/>
        <v/>
      </c>
      <c r="G33" s="5"/>
      <c r="H33" s="5"/>
      <c r="I33" s="5"/>
      <c r="J33" s="5"/>
      <c r="K33" s="4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48"/>
      <c r="Z33" s="5"/>
      <c r="AA33" s="5"/>
      <c r="AB33" s="5"/>
      <c r="AC33" s="163" t="str">
        <f t="shared" si="5"/>
        <v/>
      </c>
      <c r="AD33" s="12" t="str">
        <f t="shared" si="6"/>
        <v/>
      </c>
      <c r="AE33" s="22" t="str">
        <f>UPPER(IF($V33="","",IF(COUNTIF($AE$20:$AE32,$V33)&lt;1,$V33,"")))</f>
        <v/>
      </c>
      <c r="AF33" s="55" t="str">
        <f>IF(V33="","",IF(COUNTIF(V$21:V$121,$V33)&lt;4,"每隊最少4人",IF(COUNTIF(V$21:V$121,V33)&gt;6,"每隊最多6人",COUNTIF(V$21:V$121,V33))))</f>
        <v/>
      </c>
      <c r="AG33" s="164" t="str">
        <f t="shared" si="7"/>
        <v/>
      </c>
      <c r="AH33" s="5"/>
      <c r="AI33" s="165"/>
      <c r="AJ33" s="42" t="str">
        <f t="shared" si="8"/>
        <v/>
      </c>
      <c r="AK33" s="166" t="str">
        <f t="shared" si="9"/>
        <v/>
      </c>
      <c r="AL33" s="332"/>
      <c r="AM33" s="55"/>
    </row>
    <row r="34" spans="2:39" s="161" customFormat="1" ht="13">
      <c r="B34" s="55" t="str">
        <f t="shared" si="2"/>
        <v/>
      </c>
      <c r="C34" s="160" t="str">
        <f t="shared" si="3"/>
        <v/>
      </c>
      <c r="E34" s="55">
        <v>14</v>
      </c>
      <c r="F34" s="55" t="str">
        <f t="shared" si="4"/>
        <v/>
      </c>
      <c r="G34" s="5"/>
      <c r="H34" s="5"/>
      <c r="I34" s="5"/>
      <c r="J34" s="5"/>
      <c r="K34" s="4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48"/>
      <c r="Z34" s="5"/>
      <c r="AA34" s="5"/>
      <c r="AB34" s="5"/>
      <c r="AC34" s="163" t="str">
        <f t="shared" si="5"/>
        <v/>
      </c>
      <c r="AD34" s="12" t="str">
        <f t="shared" si="6"/>
        <v/>
      </c>
      <c r="AE34" s="22" t="str">
        <f>UPPER(IF($V34="","",IF(COUNTIF($AE$20:$AE33,$V34)&lt;1,$V34,"")))</f>
        <v/>
      </c>
      <c r="AF34" s="55" t="str">
        <f>IF(V34="","",IF(COUNTIF(V$21:V$121,$V34)&lt;4,"每隊最少4人",IF(COUNTIF(V$21:V$121,V34)&gt;6,"每隊最多6人",COUNTIF(V$21:V$121,V34))))</f>
        <v/>
      </c>
      <c r="AG34" s="164" t="str">
        <f t="shared" si="7"/>
        <v/>
      </c>
      <c r="AH34" s="5"/>
      <c r="AI34" s="165"/>
      <c r="AJ34" s="42" t="str">
        <f t="shared" si="8"/>
        <v/>
      </c>
      <c r="AK34" s="166" t="str">
        <f t="shared" si="9"/>
        <v/>
      </c>
      <c r="AL34" s="332"/>
      <c r="AM34" s="55"/>
    </row>
    <row r="35" spans="2:39" s="161" customFormat="1">
      <c r="B35" s="55" t="str">
        <f t="shared" si="2"/>
        <v/>
      </c>
      <c r="C35" s="160" t="str">
        <f t="shared" si="3"/>
        <v/>
      </c>
      <c r="D35" s="333"/>
      <c r="E35" s="55">
        <v>15</v>
      </c>
      <c r="F35" s="55" t="str">
        <f t="shared" si="4"/>
        <v/>
      </c>
      <c r="G35" s="5"/>
      <c r="H35" s="5"/>
      <c r="I35" s="5"/>
      <c r="J35" s="5"/>
      <c r="K35" s="4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48"/>
      <c r="Z35" s="5"/>
      <c r="AA35" s="5"/>
      <c r="AB35" s="5"/>
      <c r="AC35" s="163" t="str">
        <f t="shared" si="5"/>
        <v/>
      </c>
      <c r="AD35" s="12" t="str">
        <f t="shared" si="6"/>
        <v/>
      </c>
      <c r="AE35" s="22" t="str">
        <f>UPPER(IF($V35="","",IF(COUNTIF($AE$20:$AE34,$V35)&lt;1,$V35,"")))</f>
        <v/>
      </c>
      <c r="AF35" s="55" t="str">
        <f>IF(V35="","",IF(COUNTIF(V$21:V$121,$V35)&lt;4,"每隊最少4人",IF(COUNTIF(V$21:V$121,V35)&gt;6,"每隊最多6人",COUNTIF(V$21:V$121,V35))))</f>
        <v/>
      </c>
      <c r="AG35" s="164" t="str">
        <f t="shared" si="7"/>
        <v/>
      </c>
      <c r="AH35" s="5"/>
      <c r="AI35" s="165"/>
      <c r="AJ35" s="42" t="str">
        <f t="shared" si="8"/>
        <v/>
      </c>
      <c r="AK35" s="166" t="str">
        <f t="shared" si="9"/>
        <v/>
      </c>
      <c r="AL35" s="332"/>
      <c r="AM35" s="55"/>
    </row>
    <row r="36" spans="2:39" s="161" customFormat="1">
      <c r="B36" s="55" t="str">
        <f t="shared" si="2"/>
        <v/>
      </c>
      <c r="C36" s="160" t="str">
        <f t="shared" si="3"/>
        <v/>
      </c>
      <c r="D36" s="333"/>
      <c r="E36" s="55">
        <v>16</v>
      </c>
      <c r="F36" s="55" t="str">
        <f t="shared" si="4"/>
        <v/>
      </c>
      <c r="G36" s="5"/>
      <c r="H36" s="5"/>
      <c r="I36" s="5"/>
      <c r="J36" s="5"/>
      <c r="K36" s="4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48"/>
      <c r="Z36" s="5"/>
      <c r="AA36" s="5"/>
      <c r="AB36" s="5"/>
      <c r="AC36" s="163" t="str">
        <f t="shared" si="5"/>
        <v/>
      </c>
      <c r="AD36" s="12" t="str">
        <f t="shared" si="6"/>
        <v/>
      </c>
      <c r="AE36" s="22" t="str">
        <f>UPPER(IF($V36="","",IF(COUNTIF($AE$20:$AE35,$V36)&lt;1,$V36,"")))</f>
        <v/>
      </c>
      <c r="AF36" s="55" t="str">
        <f>IF(V36="","",IF(COUNTIF(V$21:V$121,$V36)&lt;4,"每隊最少4人",IF(COUNTIF(V$21:V$121,V36)&gt;6,"每隊最多6人",COUNTIF(V$21:V$121,V36))))</f>
        <v/>
      </c>
      <c r="AG36" s="164" t="str">
        <f t="shared" si="7"/>
        <v/>
      </c>
      <c r="AH36" s="5"/>
      <c r="AI36" s="165"/>
      <c r="AJ36" s="42" t="str">
        <f t="shared" si="8"/>
        <v/>
      </c>
      <c r="AK36" s="166" t="str">
        <f t="shared" si="9"/>
        <v/>
      </c>
      <c r="AL36" s="332"/>
      <c r="AM36" s="55"/>
    </row>
    <row r="37" spans="2:39" s="161" customFormat="1" ht="13">
      <c r="B37" s="55" t="str">
        <f t="shared" si="2"/>
        <v/>
      </c>
      <c r="C37" s="160" t="str">
        <f t="shared" si="3"/>
        <v/>
      </c>
      <c r="D37" s="331"/>
      <c r="E37" s="55">
        <v>17</v>
      </c>
      <c r="F37" s="55" t="str">
        <f t="shared" si="4"/>
        <v/>
      </c>
      <c r="G37" s="5"/>
      <c r="H37" s="5"/>
      <c r="I37" s="5"/>
      <c r="J37" s="5"/>
      <c r="K37" s="4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48"/>
      <c r="Z37" s="5"/>
      <c r="AA37" s="5"/>
      <c r="AB37" s="5"/>
      <c r="AC37" s="163" t="str">
        <f t="shared" si="5"/>
        <v/>
      </c>
      <c r="AD37" s="12" t="str">
        <f t="shared" si="6"/>
        <v/>
      </c>
      <c r="AE37" s="22" t="str">
        <f>UPPER(IF($V37="","",IF(COUNTIF($AE$20:$AE36,$V37)&lt;1,$V37,"")))</f>
        <v/>
      </c>
      <c r="AF37" s="55" t="str">
        <f>IF(V37="","",IF(COUNTIF(V$21:V$121,$V37)&lt;4,"每隊最少4人",IF(COUNTIF(V$21:V$121,V37)&gt;6,"每隊最多6人",COUNTIF(V$21:V$121,V37))))</f>
        <v/>
      </c>
      <c r="AG37" s="164" t="str">
        <f t="shared" si="7"/>
        <v/>
      </c>
      <c r="AH37" s="5"/>
      <c r="AI37" s="165"/>
      <c r="AJ37" s="42" t="str">
        <f t="shared" si="8"/>
        <v/>
      </c>
      <c r="AK37" s="166" t="str">
        <f t="shared" si="9"/>
        <v/>
      </c>
      <c r="AL37" s="332"/>
      <c r="AM37" s="55"/>
    </row>
    <row r="38" spans="2:39" s="346" customFormat="1">
      <c r="B38" s="334" t="str">
        <f t="shared" si="2"/>
        <v/>
      </c>
      <c r="C38" s="335" t="str">
        <f t="shared" si="3"/>
        <v/>
      </c>
      <c r="D38" s="336"/>
      <c r="E38" s="55">
        <v>18</v>
      </c>
      <c r="F38" s="334" t="str">
        <f t="shared" si="4"/>
        <v/>
      </c>
      <c r="G38" s="337"/>
      <c r="H38" s="337"/>
      <c r="I38" s="337"/>
      <c r="J38" s="337"/>
      <c r="K38" s="36"/>
      <c r="L38" s="337"/>
      <c r="M38" s="337"/>
      <c r="N38" s="337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338"/>
      <c r="Z38" s="337"/>
      <c r="AA38" s="337"/>
      <c r="AB38" s="337"/>
      <c r="AC38" s="339" t="str">
        <f t="shared" si="5"/>
        <v/>
      </c>
      <c r="AD38" s="340" t="str">
        <f t="shared" si="6"/>
        <v/>
      </c>
      <c r="AE38" s="341" t="str">
        <f>UPPER(IF($V38="","",IF(COUNTIF($AE$20:$AE37,$V38)&lt;1,$V38,"")))</f>
        <v/>
      </c>
      <c r="AF38" s="334" t="str">
        <f>IF(V38="","",IF(COUNTIF(V$21:V$121,$V38)&lt;4,"每隊最少4人",IF(COUNTIF(V$21:V$121,V38)&gt;6,"每隊最多6人",COUNTIF(V$21:V$121,V38))))</f>
        <v/>
      </c>
      <c r="AG38" s="317" t="str">
        <f t="shared" si="7"/>
        <v/>
      </c>
      <c r="AH38" s="337"/>
      <c r="AI38" s="342"/>
      <c r="AJ38" s="343" t="str">
        <f t="shared" si="8"/>
        <v/>
      </c>
      <c r="AK38" s="344" t="str">
        <f t="shared" si="9"/>
        <v/>
      </c>
      <c r="AL38" s="345"/>
      <c r="AM38" s="334"/>
    </row>
    <row r="39" spans="2:39" s="161" customFormat="1">
      <c r="B39" s="55" t="str">
        <f t="shared" si="2"/>
        <v/>
      </c>
      <c r="C39" s="160" t="str">
        <f t="shared" si="3"/>
        <v/>
      </c>
      <c r="D39" s="333"/>
      <c r="E39" s="55">
        <v>19</v>
      </c>
      <c r="F39" s="55" t="str">
        <f t="shared" si="4"/>
        <v/>
      </c>
      <c r="G39" s="5"/>
      <c r="H39" s="5"/>
      <c r="I39" s="5"/>
      <c r="J39" s="5"/>
      <c r="K39" s="4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48"/>
      <c r="Z39" s="5"/>
      <c r="AA39" s="5"/>
      <c r="AB39" s="5"/>
      <c r="AC39" s="163" t="str">
        <f t="shared" si="5"/>
        <v/>
      </c>
      <c r="AD39" s="12" t="str">
        <f t="shared" si="6"/>
        <v/>
      </c>
      <c r="AE39" s="22" t="str">
        <f>UPPER(IF($V39="","",IF(COUNTIF($AE$20:$AE38,$V39)&lt;1,$V39,"")))</f>
        <v/>
      </c>
      <c r="AF39" s="55" t="str">
        <f>IF(V39="","",IF(COUNTIF(V$21:V$121,$V39)&lt;4,"每隊最少4人",IF(COUNTIF(V$21:V$121,V39)&gt;6,"每隊最多6人",COUNTIF(V$21:V$121,V39))))</f>
        <v/>
      </c>
      <c r="AG39" s="164" t="str">
        <f t="shared" si="7"/>
        <v/>
      </c>
      <c r="AH39" s="5"/>
      <c r="AI39" s="165"/>
      <c r="AJ39" s="42" t="str">
        <f t="shared" si="8"/>
        <v/>
      </c>
      <c r="AK39" s="166" t="str">
        <f t="shared" si="9"/>
        <v/>
      </c>
      <c r="AL39" s="332"/>
      <c r="AM39" s="55"/>
    </row>
    <row r="40" spans="2:39" s="161" customFormat="1" ht="13">
      <c r="B40" s="55" t="str">
        <f t="shared" si="2"/>
        <v/>
      </c>
      <c r="C40" s="160" t="str">
        <f t="shared" si="3"/>
        <v/>
      </c>
      <c r="D40" s="162"/>
      <c r="E40" s="55">
        <v>20</v>
      </c>
      <c r="F40" s="55" t="str">
        <f t="shared" si="4"/>
        <v/>
      </c>
      <c r="G40" s="5"/>
      <c r="H40" s="5"/>
      <c r="I40" s="5"/>
      <c r="J40" s="5"/>
      <c r="K40" s="4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48"/>
      <c r="Z40" s="5"/>
      <c r="AA40" s="5"/>
      <c r="AB40" s="5"/>
      <c r="AC40" s="163" t="str">
        <f t="shared" si="5"/>
        <v/>
      </c>
      <c r="AD40" s="12" t="str">
        <f t="shared" si="6"/>
        <v/>
      </c>
      <c r="AE40" s="22" t="str">
        <f>UPPER(IF($V40="","",IF(COUNTIF($AE$20:$AE39,$V40)&lt;1,$V40,"")))</f>
        <v/>
      </c>
      <c r="AF40" s="55" t="str">
        <f>IF(V40="","",IF(COUNTIF(V$21:V$121,$V40)&lt;4,"每隊最少4人",IF(COUNTIF(V$21:V$121,V40)&gt;6,"每隊最多6人",COUNTIF(V$21:V$121,V40))))</f>
        <v/>
      </c>
      <c r="AG40" s="164" t="str">
        <f t="shared" si="7"/>
        <v/>
      </c>
      <c r="AH40" s="5"/>
      <c r="AI40" s="165"/>
      <c r="AJ40" s="42" t="str">
        <f t="shared" si="8"/>
        <v/>
      </c>
      <c r="AK40" s="166" t="str">
        <f t="shared" si="9"/>
        <v/>
      </c>
      <c r="AL40" s="332"/>
      <c r="AM40" s="55"/>
    </row>
    <row r="41" spans="2:39" s="161" customFormat="1">
      <c r="B41" s="55" t="str">
        <f t="shared" si="2"/>
        <v/>
      </c>
      <c r="C41" s="160" t="str">
        <f t="shared" si="3"/>
        <v/>
      </c>
      <c r="D41" s="333"/>
      <c r="E41" s="55">
        <v>21</v>
      </c>
      <c r="F41" s="55" t="str">
        <f t="shared" si="4"/>
        <v/>
      </c>
      <c r="G41" s="5"/>
      <c r="H41" s="5"/>
      <c r="I41" s="5"/>
      <c r="J41" s="5"/>
      <c r="K41" s="4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48"/>
      <c r="Z41" s="5"/>
      <c r="AA41" s="5"/>
      <c r="AB41" s="5"/>
      <c r="AC41" s="163" t="str">
        <f t="shared" si="5"/>
        <v/>
      </c>
      <c r="AD41" s="12" t="str">
        <f t="shared" si="6"/>
        <v/>
      </c>
      <c r="AE41" s="22" t="str">
        <f>UPPER(IF($V41="","",IF(COUNTIF($AE$20:$AE40,$V41)&lt;1,$V41,"")))</f>
        <v/>
      </c>
      <c r="AF41" s="55" t="str">
        <f>IF(V41="","",IF(COUNTIF(V$21:V$121,$V41)&lt;4,"每隊最少4人",IF(COUNTIF(V$21:V$121,V41)&gt;6,"每隊最多6人",COUNTIF(V$21:V$121,V41))))</f>
        <v/>
      </c>
      <c r="AG41" s="164" t="str">
        <f t="shared" si="7"/>
        <v/>
      </c>
      <c r="AH41" s="5"/>
      <c r="AI41" s="165"/>
      <c r="AJ41" s="42" t="str">
        <f t="shared" si="8"/>
        <v/>
      </c>
      <c r="AK41" s="166" t="str">
        <f t="shared" si="9"/>
        <v/>
      </c>
      <c r="AL41" s="332"/>
      <c r="AM41" s="55"/>
    </row>
    <row r="42" spans="2:39" s="161" customFormat="1">
      <c r="B42" s="55" t="str">
        <f t="shared" si="2"/>
        <v/>
      </c>
      <c r="C42" s="160" t="str">
        <f t="shared" si="3"/>
        <v/>
      </c>
      <c r="D42" s="333"/>
      <c r="E42" s="55">
        <v>22</v>
      </c>
      <c r="F42" s="55" t="str">
        <f t="shared" si="4"/>
        <v/>
      </c>
      <c r="G42" s="5"/>
      <c r="H42" s="5"/>
      <c r="I42" s="5"/>
      <c r="J42" s="5"/>
      <c r="K42" s="4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48"/>
      <c r="Z42" s="5"/>
      <c r="AA42" s="5"/>
      <c r="AB42" s="5"/>
      <c r="AC42" s="163" t="str">
        <f t="shared" si="5"/>
        <v/>
      </c>
      <c r="AD42" s="12" t="str">
        <f t="shared" si="6"/>
        <v/>
      </c>
      <c r="AE42" s="22" t="str">
        <f>UPPER(IF($V42="","",IF(COUNTIF($AE$20:$AE41,$V42)&lt;1,$V42,"")))</f>
        <v/>
      </c>
      <c r="AF42" s="55" t="str">
        <f>IF(V42="","",IF(COUNTIF(V$21:V$121,$V42)&lt;4,"每隊最少4人",IF(COUNTIF(V$21:V$121,V42)&gt;6,"每隊最多6人",COUNTIF(V$21:V$121,V42))))</f>
        <v/>
      </c>
      <c r="AG42" s="164" t="str">
        <f t="shared" si="7"/>
        <v/>
      </c>
      <c r="AH42" s="5"/>
      <c r="AI42" s="165"/>
      <c r="AJ42" s="42" t="str">
        <f t="shared" si="8"/>
        <v/>
      </c>
      <c r="AK42" s="166" t="str">
        <f t="shared" si="9"/>
        <v/>
      </c>
      <c r="AL42" s="332"/>
      <c r="AM42" s="55"/>
    </row>
    <row r="43" spans="2:39" s="161" customFormat="1">
      <c r="B43" s="55" t="str">
        <f t="shared" si="2"/>
        <v/>
      </c>
      <c r="C43" s="160" t="str">
        <f t="shared" si="3"/>
        <v/>
      </c>
      <c r="D43" s="333"/>
      <c r="E43" s="55">
        <v>23</v>
      </c>
      <c r="F43" s="55" t="str">
        <f t="shared" si="4"/>
        <v/>
      </c>
      <c r="G43" s="5"/>
      <c r="H43" s="5"/>
      <c r="I43" s="5"/>
      <c r="J43" s="5"/>
      <c r="K43" s="4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48"/>
      <c r="Z43" s="5"/>
      <c r="AA43" s="5"/>
      <c r="AB43" s="5"/>
      <c r="AC43" s="163" t="str">
        <f t="shared" si="5"/>
        <v/>
      </c>
      <c r="AD43" s="12" t="str">
        <f t="shared" si="6"/>
        <v/>
      </c>
      <c r="AE43" s="22" t="str">
        <f>UPPER(IF($V43="","",IF(COUNTIF($AE$20:$AE42,$V43)&lt;1,$V43,"")))</f>
        <v/>
      </c>
      <c r="AF43" s="55" t="str">
        <f>IF(V43="","",IF(COUNTIF(V$21:V$121,$V43)&lt;4,"每隊最少4人",IF(COUNTIF(V$21:V$121,V43)&gt;6,"每隊最多6人",COUNTIF(V$21:V$121,V43))))</f>
        <v/>
      </c>
      <c r="AG43" s="164" t="str">
        <f t="shared" si="7"/>
        <v/>
      </c>
      <c r="AH43" s="5"/>
      <c r="AI43" s="165"/>
      <c r="AJ43" s="42" t="str">
        <f t="shared" si="8"/>
        <v/>
      </c>
      <c r="AK43" s="166" t="str">
        <f t="shared" si="9"/>
        <v/>
      </c>
      <c r="AL43" s="332"/>
      <c r="AM43" s="55"/>
    </row>
    <row r="44" spans="2:39" s="161" customFormat="1">
      <c r="B44" s="55" t="str">
        <f t="shared" si="2"/>
        <v/>
      </c>
      <c r="C44" s="160" t="str">
        <f t="shared" si="3"/>
        <v/>
      </c>
      <c r="D44" s="333"/>
      <c r="E44" s="55">
        <v>24</v>
      </c>
      <c r="F44" s="55" t="str">
        <f t="shared" si="4"/>
        <v/>
      </c>
      <c r="G44" s="5"/>
      <c r="H44" s="5"/>
      <c r="I44" s="5"/>
      <c r="J44" s="5"/>
      <c r="K44" s="4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48"/>
      <c r="Z44" s="5"/>
      <c r="AA44" s="5"/>
      <c r="AB44" s="5"/>
      <c r="AC44" s="163" t="str">
        <f t="shared" si="5"/>
        <v/>
      </c>
      <c r="AD44" s="12" t="str">
        <f t="shared" si="6"/>
        <v/>
      </c>
      <c r="AE44" s="22" t="str">
        <f>UPPER(IF($V44="","",IF(COUNTIF($AE$20:$AE43,$V44)&lt;1,$V44,"")))</f>
        <v/>
      </c>
      <c r="AF44" s="55" t="str">
        <f>IF(V44="","",IF(COUNTIF(V$21:V$121,$V44)&lt;4,"每隊最少4人",IF(COUNTIF(V$21:V$121,V44)&gt;6,"每隊最多6人",COUNTIF(V$21:V$121,V44))))</f>
        <v/>
      </c>
      <c r="AG44" s="164" t="str">
        <f t="shared" si="7"/>
        <v/>
      </c>
      <c r="AH44" s="5"/>
      <c r="AI44" s="165"/>
      <c r="AJ44" s="42" t="str">
        <f t="shared" si="8"/>
        <v/>
      </c>
      <c r="AK44" s="166" t="str">
        <f t="shared" si="9"/>
        <v/>
      </c>
      <c r="AL44" s="332"/>
      <c r="AM44" s="55"/>
    </row>
    <row r="45" spans="2:39" s="161" customFormat="1">
      <c r="B45" s="55" t="str">
        <f t="shared" si="2"/>
        <v/>
      </c>
      <c r="C45" s="160" t="str">
        <f t="shared" si="3"/>
        <v/>
      </c>
      <c r="D45" s="333"/>
      <c r="E45" s="55">
        <v>25</v>
      </c>
      <c r="F45" s="55" t="str">
        <f t="shared" si="4"/>
        <v/>
      </c>
      <c r="G45" s="5"/>
      <c r="H45" s="5"/>
      <c r="I45" s="5"/>
      <c r="J45" s="5"/>
      <c r="K45" s="4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48"/>
      <c r="Z45" s="5"/>
      <c r="AA45" s="5"/>
      <c r="AB45" s="5"/>
      <c r="AC45" s="163" t="str">
        <f t="shared" si="5"/>
        <v/>
      </c>
      <c r="AD45" s="12" t="str">
        <f t="shared" si="6"/>
        <v/>
      </c>
      <c r="AE45" s="22" t="str">
        <f>UPPER(IF($V45="","",IF(COUNTIF($AE$20:$AE44,$V45)&lt;1,$V45,"")))</f>
        <v/>
      </c>
      <c r="AF45" s="55" t="str">
        <f>IF(V45="","",IF(COUNTIF(V$21:V$121,$V45)&lt;4,"每隊最少4人",IF(COUNTIF(V$21:V$121,V45)&gt;6,"每隊最多6人",COUNTIF(V$21:V$121,V45))))</f>
        <v/>
      </c>
      <c r="AG45" s="164" t="str">
        <f t="shared" si="7"/>
        <v/>
      </c>
      <c r="AH45" s="5"/>
      <c r="AI45" s="165"/>
      <c r="AJ45" s="42" t="str">
        <f t="shared" si="8"/>
        <v/>
      </c>
      <c r="AK45" s="166" t="str">
        <f t="shared" si="9"/>
        <v/>
      </c>
      <c r="AL45" s="332"/>
      <c r="AM45" s="55"/>
    </row>
    <row r="46" spans="2:39" s="161" customFormat="1">
      <c r="B46" s="55" t="str">
        <f t="shared" si="2"/>
        <v/>
      </c>
      <c r="C46" s="160" t="str">
        <f t="shared" si="3"/>
        <v/>
      </c>
      <c r="D46" s="333"/>
      <c r="E46" s="55">
        <v>26</v>
      </c>
      <c r="F46" s="55" t="str">
        <f t="shared" si="4"/>
        <v/>
      </c>
      <c r="G46" s="5"/>
      <c r="H46" s="5"/>
      <c r="I46" s="5"/>
      <c r="J46" s="5"/>
      <c r="K46" s="4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48"/>
      <c r="Z46" s="5"/>
      <c r="AA46" s="5"/>
      <c r="AB46" s="5"/>
      <c r="AC46" s="163" t="str">
        <f t="shared" si="5"/>
        <v/>
      </c>
      <c r="AD46" s="12" t="str">
        <f t="shared" si="6"/>
        <v/>
      </c>
      <c r="AE46" s="22" t="str">
        <f>UPPER(IF($V46="","",IF(COUNTIF($AE$20:$AE45,$V46)&lt;1,$V46,"")))</f>
        <v/>
      </c>
      <c r="AF46" s="55" t="str">
        <f>IF(V46="","",IF(COUNTIF(V$21:V$121,$V46)&lt;4,"每隊最少4人",IF(COUNTIF(V$21:V$121,V46)&gt;6,"每隊最多6人",COUNTIF(V$21:V$121,V46))))</f>
        <v/>
      </c>
      <c r="AG46" s="164" t="str">
        <f t="shared" si="7"/>
        <v/>
      </c>
      <c r="AH46" s="5"/>
      <c r="AI46" s="165"/>
      <c r="AJ46" s="42" t="str">
        <f t="shared" si="8"/>
        <v/>
      </c>
      <c r="AK46" s="166" t="str">
        <f t="shared" si="9"/>
        <v/>
      </c>
      <c r="AL46" s="332"/>
      <c r="AM46" s="55"/>
    </row>
    <row r="47" spans="2:39" s="161" customFormat="1">
      <c r="B47" s="55" t="str">
        <f t="shared" si="2"/>
        <v/>
      </c>
      <c r="C47" s="160" t="str">
        <f t="shared" si="3"/>
        <v/>
      </c>
      <c r="D47" s="333"/>
      <c r="E47" s="55">
        <v>27</v>
      </c>
      <c r="F47" s="55" t="str">
        <f t="shared" si="4"/>
        <v/>
      </c>
      <c r="G47" s="5"/>
      <c r="H47" s="5"/>
      <c r="I47" s="5"/>
      <c r="J47" s="5"/>
      <c r="K47" s="4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48"/>
      <c r="Z47" s="5"/>
      <c r="AA47" s="5"/>
      <c r="AB47" s="5"/>
      <c r="AC47" s="163" t="str">
        <f t="shared" si="5"/>
        <v/>
      </c>
      <c r="AD47" s="12" t="str">
        <f t="shared" si="6"/>
        <v/>
      </c>
      <c r="AE47" s="22" t="str">
        <f>UPPER(IF($V47="","",IF(COUNTIF($AE$20:$AE46,$V47)&lt;1,$V47,"")))</f>
        <v/>
      </c>
      <c r="AF47" s="55" t="str">
        <f>IF(V47="","",IF(COUNTIF(V$21:V$121,$V47)&lt;4,"每隊最少4人",IF(COUNTIF(V$21:V$121,V47)&gt;6,"每隊最多6人",COUNTIF(V$21:V$121,V47))))</f>
        <v/>
      </c>
      <c r="AG47" s="164" t="str">
        <f t="shared" si="7"/>
        <v/>
      </c>
      <c r="AH47" s="5"/>
      <c r="AI47" s="165"/>
      <c r="AJ47" s="42" t="str">
        <f t="shared" si="8"/>
        <v/>
      </c>
      <c r="AK47" s="166" t="str">
        <f t="shared" si="9"/>
        <v/>
      </c>
      <c r="AL47" s="332"/>
      <c r="AM47" s="55"/>
    </row>
    <row r="48" spans="2:39" s="161" customFormat="1" ht="13">
      <c r="B48" s="55" t="str">
        <f t="shared" si="2"/>
        <v/>
      </c>
      <c r="C48" s="160" t="str">
        <f t="shared" si="3"/>
        <v/>
      </c>
      <c r="D48" s="331"/>
      <c r="E48" s="55">
        <v>28</v>
      </c>
      <c r="F48" s="55" t="str">
        <f t="shared" si="4"/>
        <v/>
      </c>
      <c r="G48" s="5"/>
      <c r="H48" s="5"/>
      <c r="I48" s="5"/>
      <c r="J48" s="5"/>
      <c r="K48" s="4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48"/>
      <c r="Z48" s="5"/>
      <c r="AA48" s="5"/>
      <c r="AB48" s="5"/>
      <c r="AC48" s="163" t="str">
        <f t="shared" si="5"/>
        <v/>
      </c>
      <c r="AD48" s="12" t="str">
        <f t="shared" si="6"/>
        <v/>
      </c>
      <c r="AE48" s="22" t="str">
        <f>UPPER(IF($V48="","",IF(COUNTIF($AE$20:$AE47,$V48)&lt;1,$V48,"")))</f>
        <v/>
      </c>
      <c r="AF48" s="55" t="str">
        <f>IF(V48="","",IF(COUNTIF(V$21:V$121,$V48)&lt;4,"每隊最少4人",IF(COUNTIF(V$21:V$121,V48)&gt;6,"每隊最多6人",COUNTIF(V$21:V$121,V48))))</f>
        <v/>
      </c>
      <c r="AG48" s="164" t="str">
        <f t="shared" si="7"/>
        <v/>
      </c>
      <c r="AH48" s="5"/>
      <c r="AI48" s="165"/>
      <c r="AJ48" s="42" t="str">
        <f t="shared" si="8"/>
        <v/>
      </c>
      <c r="AK48" s="166" t="str">
        <f t="shared" si="9"/>
        <v/>
      </c>
      <c r="AL48" s="332"/>
      <c r="AM48" s="55"/>
    </row>
    <row r="49" spans="2:39" s="161" customFormat="1">
      <c r="B49" s="55" t="str">
        <f t="shared" si="2"/>
        <v/>
      </c>
      <c r="C49" s="160" t="str">
        <f t="shared" si="3"/>
        <v/>
      </c>
      <c r="D49" s="333"/>
      <c r="E49" s="55">
        <v>29</v>
      </c>
      <c r="F49" s="55" t="str">
        <f t="shared" si="4"/>
        <v/>
      </c>
      <c r="G49" s="5"/>
      <c r="H49" s="5"/>
      <c r="I49" s="5"/>
      <c r="J49" s="5"/>
      <c r="K49" s="4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48"/>
      <c r="Z49" s="5"/>
      <c r="AA49" s="5"/>
      <c r="AB49" s="5"/>
      <c r="AC49" s="163" t="str">
        <f t="shared" si="5"/>
        <v/>
      </c>
      <c r="AD49" s="12" t="str">
        <f t="shared" si="6"/>
        <v/>
      </c>
      <c r="AE49" s="22" t="str">
        <f>UPPER(IF($V49="","",IF(COUNTIF($AE$20:$AE48,$V49)&lt;1,$V49,"")))</f>
        <v/>
      </c>
      <c r="AF49" s="55" t="str">
        <f>IF(V49="","",IF(COUNTIF(V$21:V$121,$V49)&lt;4,"每隊最少4人",IF(COUNTIF(V$21:V$121,V49)&gt;6,"每隊最多6人",COUNTIF(V$21:V$121,V49))))</f>
        <v/>
      </c>
      <c r="AG49" s="164" t="str">
        <f t="shared" si="7"/>
        <v/>
      </c>
      <c r="AH49" s="5"/>
      <c r="AI49" s="165"/>
      <c r="AJ49" s="42" t="str">
        <f t="shared" si="8"/>
        <v/>
      </c>
      <c r="AK49" s="166" t="str">
        <f t="shared" si="9"/>
        <v/>
      </c>
      <c r="AL49" s="332"/>
      <c r="AM49" s="55"/>
    </row>
    <row r="50" spans="2:39" s="161" customFormat="1">
      <c r="B50" s="55" t="str">
        <f t="shared" si="2"/>
        <v/>
      </c>
      <c r="C50" s="160" t="str">
        <f t="shared" si="3"/>
        <v/>
      </c>
      <c r="D50" s="333"/>
      <c r="E50" s="55">
        <v>30</v>
      </c>
      <c r="F50" s="55" t="str">
        <f t="shared" si="4"/>
        <v/>
      </c>
      <c r="G50" s="5"/>
      <c r="H50" s="5"/>
      <c r="I50" s="5"/>
      <c r="J50" s="5"/>
      <c r="K50" s="4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48"/>
      <c r="Z50" s="5"/>
      <c r="AA50" s="5"/>
      <c r="AB50" s="5"/>
      <c r="AC50" s="163" t="str">
        <f t="shared" si="5"/>
        <v/>
      </c>
      <c r="AD50" s="12" t="str">
        <f t="shared" si="6"/>
        <v/>
      </c>
      <c r="AE50" s="22" t="str">
        <f>UPPER(IF($V50="","",IF(COUNTIF($AE$20:$AE49,$V50)&lt;1,$V50,"")))</f>
        <v/>
      </c>
      <c r="AF50" s="55" t="str">
        <f>IF(V50="","",IF(COUNTIF(V$21:V$121,$V50)&lt;4,"每隊最少4人",IF(COUNTIF(V$21:V$121,V50)&gt;6,"每隊最多6人",COUNTIF(V$21:V$121,V50))))</f>
        <v/>
      </c>
      <c r="AG50" s="164" t="str">
        <f t="shared" si="7"/>
        <v/>
      </c>
      <c r="AH50" s="5"/>
      <c r="AI50" s="165"/>
      <c r="AJ50" s="42" t="str">
        <f t="shared" si="8"/>
        <v/>
      </c>
      <c r="AK50" s="166" t="str">
        <f t="shared" si="9"/>
        <v/>
      </c>
      <c r="AL50" s="332"/>
      <c r="AM50" s="55"/>
    </row>
    <row r="51" spans="2:39" s="161" customFormat="1">
      <c r="B51" s="55" t="str">
        <f t="shared" si="2"/>
        <v/>
      </c>
      <c r="C51" s="160" t="str">
        <f t="shared" si="3"/>
        <v/>
      </c>
      <c r="D51" s="333"/>
      <c r="E51" s="55">
        <v>31</v>
      </c>
      <c r="F51" s="55" t="str">
        <f t="shared" si="4"/>
        <v/>
      </c>
      <c r="G51" s="5"/>
      <c r="H51" s="5"/>
      <c r="I51" s="5"/>
      <c r="J51" s="5"/>
      <c r="K51" s="4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48"/>
      <c r="Z51" s="5"/>
      <c r="AA51" s="5"/>
      <c r="AB51" s="5"/>
      <c r="AC51" s="163" t="str">
        <f t="shared" si="5"/>
        <v/>
      </c>
      <c r="AD51" s="12" t="str">
        <f t="shared" si="6"/>
        <v/>
      </c>
      <c r="AE51" s="22" t="str">
        <f>UPPER(IF($V51="","",IF(COUNTIF($AE$20:$AE50,$V51)&lt;1,$V51,"")))</f>
        <v/>
      </c>
      <c r="AF51" s="55" t="str">
        <f>IF(V51="","",IF(COUNTIF(V$21:V$121,$V51)&lt;4,"每隊最少4人",IF(COUNTIF(V$21:V$121,V51)&gt;6,"每隊最多6人",COUNTIF(V$21:V$121,V51))))</f>
        <v/>
      </c>
      <c r="AG51" s="164" t="str">
        <f t="shared" si="7"/>
        <v/>
      </c>
      <c r="AH51" s="5"/>
      <c r="AI51" s="165"/>
      <c r="AJ51" s="42" t="str">
        <f t="shared" si="8"/>
        <v/>
      </c>
      <c r="AK51" s="166" t="str">
        <f t="shared" si="9"/>
        <v/>
      </c>
      <c r="AL51" s="332"/>
      <c r="AM51" s="55"/>
    </row>
    <row r="52" spans="2:39" s="161" customFormat="1">
      <c r="B52" s="55" t="str">
        <f t="shared" si="2"/>
        <v/>
      </c>
      <c r="C52" s="160" t="str">
        <f t="shared" si="3"/>
        <v/>
      </c>
      <c r="D52" s="333"/>
      <c r="E52" s="55">
        <v>32</v>
      </c>
      <c r="F52" s="55" t="str">
        <f t="shared" si="4"/>
        <v/>
      </c>
      <c r="G52" s="5"/>
      <c r="H52" s="5"/>
      <c r="I52" s="5"/>
      <c r="J52" s="5"/>
      <c r="K52" s="4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48"/>
      <c r="Z52" s="5"/>
      <c r="AA52" s="5"/>
      <c r="AB52" s="5"/>
      <c r="AC52" s="163" t="str">
        <f t="shared" si="5"/>
        <v/>
      </c>
      <c r="AD52" s="12" t="str">
        <f t="shared" si="6"/>
        <v/>
      </c>
      <c r="AE52" s="22" t="str">
        <f>UPPER(IF($V52="","",IF(COUNTIF($AE$20:$AE51,$V52)&lt;1,$V52,"")))</f>
        <v/>
      </c>
      <c r="AF52" s="55" t="str">
        <f>IF(V52="","",IF(COUNTIF(V$21:V$121,$V52)&lt;4,"每隊最少4人",IF(COUNTIF(V$21:V$121,V52)&gt;6,"每隊最多6人",COUNTIF(V$21:V$121,V52))))</f>
        <v/>
      </c>
      <c r="AG52" s="164" t="str">
        <f t="shared" si="7"/>
        <v/>
      </c>
      <c r="AH52" s="5"/>
      <c r="AI52" s="165"/>
      <c r="AJ52" s="42" t="str">
        <f t="shared" si="8"/>
        <v/>
      </c>
      <c r="AK52" s="166" t="str">
        <f t="shared" si="9"/>
        <v/>
      </c>
      <c r="AL52" s="332"/>
      <c r="AM52" s="55"/>
    </row>
    <row r="53" spans="2:39" s="161" customFormat="1" ht="13">
      <c r="B53" s="55" t="str">
        <f t="shared" si="2"/>
        <v/>
      </c>
      <c r="C53" s="160" t="str">
        <f t="shared" si="3"/>
        <v/>
      </c>
      <c r="D53" s="162"/>
      <c r="E53" s="55">
        <v>33</v>
      </c>
      <c r="F53" s="55" t="str">
        <f t="shared" si="4"/>
        <v/>
      </c>
      <c r="G53" s="5"/>
      <c r="H53" s="5"/>
      <c r="I53" s="5"/>
      <c r="J53" s="5"/>
      <c r="K53" s="4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48"/>
      <c r="Z53" s="5"/>
      <c r="AA53" s="5"/>
      <c r="AB53" s="5"/>
      <c r="AC53" s="163" t="str">
        <f t="shared" si="5"/>
        <v/>
      </c>
      <c r="AD53" s="12" t="str">
        <f t="shared" si="6"/>
        <v/>
      </c>
      <c r="AE53" s="22" t="str">
        <f>UPPER(IF($V53="","",IF(COUNTIF($AE$20:$AE52,$V53)&lt;1,$V53,"")))</f>
        <v/>
      </c>
      <c r="AF53" s="55" t="str">
        <f>IF(V53="","",IF(COUNTIF(V$21:V$121,$V53)&lt;4,"每隊最少4人",IF(COUNTIF(V$21:V$121,V53)&gt;6,"每隊最多6人",COUNTIF(V$21:V$121,V53))))</f>
        <v/>
      </c>
      <c r="AG53" s="164" t="str">
        <f t="shared" si="7"/>
        <v/>
      </c>
      <c r="AH53" s="5"/>
      <c r="AI53" s="165"/>
      <c r="AJ53" s="42" t="str">
        <f t="shared" si="8"/>
        <v/>
      </c>
      <c r="AK53" s="166" t="str">
        <f t="shared" si="9"/>
        <v/>
      </c>
      <c r="AL53" s="332"/>
      <c r="AM53" s="55"/>
    </row>
    <row r="54" spans="2:39" s="161" customFormat="1">
      <c r="B54" s="55" t="str">
        <f t="shared" si="2"/>
        <v/>
      </c>
      <c r="C54" s="160" t="str">
        <f t="shared" si="3"/>
        <v/>
      </c>
      <c r="D54" s="333"/>
      <c r="E54" s="55">
        <v>34</v>
      </c>
      <c r="F54" s="55" t="str">
        <f t="shared" si="4"/>
        <v/>
      </c>
      <c r="G54" s="5"/>
      <c r="H54" s="5"/>
      <c r="I54" s="5"/>
      <c r="J54" s="5"/>
      <c r="K54" s="4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48"/>
      <c r="Z54" s="5"/>
      <c r="AA54" s="5"/>
      <c r="AB54" s="5"/>
      <c r="AC54" s="163" t="str">
        <f t="shared" si="5"/>
        <v/>
      </c>
      <c r="AD54" s="12" t="str">
        <f t="shared" si="6"/>
        <v/>
      </c>
      <c r="AE54" s="22" t="str">
        <f>UPPER(IF($V54="","",IF(COUNTIF($AE$20:$AE53,$V54)&lt;1,$V54,"")))</f>
        <v/>
      </c>
      <c r="AF54" s="55" t="str">
        <f>IF(V54="","",IF(COUNTIF(V$21:V$121,$V54)&lt;4,"每隊最少4人",IF(COUNTIF(V$21:V$121,V54)&gt;6,"每隊最多6人",COUNTIF(V$21:V$121,V54))))</f>
        <v/>
      </c>
      <c r="AG54" s="164" t="str">
        <f t="shared" si="7"/>
        <v/>
      </c>
      <c r="AH54" s="5"/>
      <c r="AI54" s="165"/>
      <c r="AJ54" s="42" t="str">
        <f t="shared" si="8"/>
        <v/>
      </c>
      <c r="AK54" s="166" t="str">
        <f t="shared" si="9"/>
        <v/>
      </c>
      <c r="AL54" s="332"/>
      <c r="AM54" s="55"/>
    </row>
    <row r="55" spans="2:39" s="161" customFormat="1" ht="13">
      <c r="B55" s="55" t="str">
        <f t="shared" si="2"/>
        <v/>
      </c>
      <c r="C55" s="160" t="str">
        <f t="shared" si="3"/>
        <v/>
      </c>
      <c r="E55" s="55">
        <v>35</v>
      </c>
      <c r="F55" s="55" t="str">
        <f t="shared" si="4"/>
        <v/>
      </c>
      <c r="G55" s="5"/>
      <c r="H55" s="5"/>
      <c r="I55" s="5"/>
      <c r="J55" s="5"/>
      <c r="K55" s="4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48"/>
      <c r="Z55" s="5"/>
      <c r="AA55" s="5"/>
      <c r="AB55" s="5"/>
      <c r="AC55" s="163" t="str">
        <f t="shared" si="5"/>
        <v/>
      </c>
      <c r="AD55" s="12" t="str">
        <f t="shared" si="6"/>
        <v/>
      </c>
      <c r="AE55" s="22" t="str">
        <f>UPPER(IF($V55="","",IF(COUNTIF($AE$20:$AE54,$V55)&lt;1,$V55,"")))</f>
        <v/>
      </c>
      <c r="AF55" s="55" t="str">
        <f>IF(V55="","",IF(COUNTIF(V$21:V$121,$V55)&lt;4,"每隊最少4人",IF(COUNTIF(V$21:V$121,V55)&gt;6,"每隊最多6人",COUNTIF(V$21:V$121,V55))))</f>
        <v/>
      </c>
      <c r="AG55" s="164" t="str">
        <f t="shared" si="7"/>
        <v/>
      </c>
      <c r="AH55" s="5"/>
      <c r="AI55" s="165"/>
      <c r="AJ55" s="42" t="str">
        <f t="shared" si="8"/>
        <v/>
      </c>
      <c r="AK55" s="166" t="str">
        <f t="shared" si="9"/>
        <v/>
      </c>
      <c r="AL55" s="332"/>
      <c r="AM55" s="55"/>
    </row>
    <row r="56" spans="2:39" s="161" customFormat="1">
      <c r="B56" s="55" t="str">
        <f t="shared" si="2"/>
        <v/>
      </c>
      <c r="C56" s="160" t="str">
        <f t="shared" si="3"/>
        <v/>
      </c>
      <c r="D56" s="333"/>
      <c r="E56" s="55">
        <v>36</v>
      </c>
      <c r="F56" s="55" t="str">
        <f t="shared" si="4"/>
        <v/>
      </c>
      <c r="G56" s="5"/>
      <c r="H56" s="5"/>
      <c r="I56" s="5"/>
      <c r="J56" s="5"/>
      <c r="K56" s="4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48"/>
      <c r="Z56" s="5"/>
      <c r="AA56" s="5"/>
      <c r="AB56" s="5"/>
      <c r="AC56" s="163" t="str">
        <f t="shared" si="5"/>
        <v/>
      </c>
      <c r="AD56" s="12" t="str">
        <f t="shared" si="6"/>
        <v/>
      </c>
      <c r="AE56" s="22" t="str">
        <f>UPPER(IF($V56="","",IF(COUNTIF($AE$20:$AE55,$V56)&lt;1,$V56,"")))</f>
        <v/>
      </c>
      <c r="AF56" s="55" t="str">
        <f>IF(V56="","",IF(COUNTIF(V$21:V$121,$V56)&lt;4,"每隊最少4人",IF(COUNTIF(V$21:V$121,V56)&gt;6,"每隊最多6人",COUNTIF(V$21:V$121,V56))))</f>
        <v/>
      </c>
      <c r="AG56" s="164" t="str">
        <f t="shared" si="7"/>
        <v/>
      </c>
      <c r="AH56" s="5"/>
      <c r="AI56" s="165"/>
      <c r="AJ56" s="42" t="str">
        <f t="shared" si="8"/>
        <v/>
      </c>
      <c r="AK56" s="166" t="str">
        <f t="shared" si="9"/>
        <v/>
      </c>
      <c r="AL56" s="332"/>
      <c r="AM56" s="55"/>
    </row>
    <row r="57" spans="2:39" s="161" customFormat="1">
      <c r="B57" s="55" t="str">
        <f t="shared" si="2"/>
        <v/>
      </c>
      <c r="C57" s="160" t="str">
        <f t="shared" si="3"/>
        <v/>
      </c>
      <c r="D57" s="333"/>
      <c r="E57" s="55">
        <v>37</v>
      </c>
      <c r="F57" s="55" t="str">
        <f t="shared" si="4"/>
        <v/>
      </c>
      <c r="G57" s="5"/>
      <c r="H57" s="5"/>
      <c r="I57" s="5"/>
      <c r="J57" s="5"/>
      <c r="K57" s="4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48"/>
      <c r="Z57" s="5"/>
      <c r="AA57" s="5"/>
      <c r="AB57" s="5"/>
      <c r="AC57" s="163" t="str">
        <f t="shared" si="5"/>
        <v/>
      </c>
      <c r="AD57" s="12" t="str">
        <f t="shared" si="6"/>
        <v/>
      </c>
      <c r="AE57" s="22" t="str">
        <f>UPPER(IF($V57="","",IF(COUNTIF($AE$20:$AE56,$V57)&lt;1,$V57,"")))</f>
        <v/>
      </c>
      <c r="AF57" s="55" t="str">
        <f>IF(V57="","",IF(COUNTIF(V$21:V$121,$V57)&lt;4,"每隊最少4人",IF(COUNTIF(V$21:V$121,V57)&gt;6,"每隊最多6人",COUNTIF(V$21:V$121,V57))))</f>
        <v/>
      </c>
      <c r="AG57" s="164" t="str">
        <f t="shared" si="7"/>
        <v/>
      </c>
      <c r="AH57" s="5"/>
      <c r="AI57" s="165"/>
      <c r="AJ57" s="42" t="str">
        <f t="shared" si="8"/>
        <v/>
      </c>
      <c r="AK57" s="166" t="str">
        <f t="shared" si="9"/>
        <v/>
      </c>
      <c r="AL57" s="332"/>
      <c r="AM57" s="55"/>
    </row>
    <row r="58" spans="2:39" s="161" customFormat="1" ht="13">
      <c r="B58" s="55" t="str">
        <f t="shared" si="2"/>
        <v/>
      </c>
      <c r="C58" s="160" t="str">
        <f t="shared" si="3"/>
        <v/>
      </c>
      <c r="D58" s="331"/>
      <c r="E58" s="55">
        <v>38</v>
      </c>
      <c r="F58" s="55" t="str">
        <f t="shared" si="4"/>
        <v/>
      </c>
      <c r="G58" s="5"/>
      <c r="H58" s="5"/>
      <c r="I58" s="5"/>
      <c r="J58" s="5"/>
      <c r="K58" s="4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48"/>
      <c r="Z58" s="5"/>
      <c r="AA58" s="5"/>
      <c r="AB58" s="5"/>
      <c r="AC58" s="163" t="str">
        <f t="shared" si="5"/>
        <v/>
      </c>
      <c r="AD58" s="12" t="str">
        <f t="shared" si="6"/>
        <v/>
      </c>
      <c r="AE58" s="22" t="str">
        <f>UPPER(IF($V58="","",IF(COUNTIF($AE$20:$AE57,$V58)&lt;1,$V58,"")))</f>
        <v/>
      </c>
      <c r="AF58" s="55" t="str">
        <f>IF(V58="","",IF(COUNTIF(V$21:V$121,$V58)&lt;4,"每隊最少4人",IF(COUNTIF(V$21:V$121,V58)&gt;6,"每隊最多6人",COUNTIF(V$21:V$121,V58))))</f>
        <v/>
      </c>
      <c r="AG58" s="164" t="str">
        <f t="shared" si="7"/>
        <v/>
      </c>
      <c r="AH58" s="5"/>
      <c r="AI58" s="165"/>
      <c r="AJ58" s="42" t="str">
        <f t="shared" si="8"/>
        <v/>
      </c>
      <c r="AK58" s="166" t="str">
        <f t="shared" si="9"/>
        <v/>
      </c>
      <c r="AL58" s="332"/>
      <c r="AM58" s="55"/>
    </row>
    <row r="59" spans="2:39" s="161" customFormat="1">
      <c r="B59" s="55" t="str">
        <f t="shared" si="2"/>
        <v/>
      </c>
      <c r="C59" s="160" t="str">
        <f t="shared" si="3"/>
        <v/>
      </c>
      <c r="D59" s="333"/>
      <c r="E59" s="55">
        <v>39</v>
      </c>
      <c r="F59" s="55" t="str">
        <f t="shared" si="4"/>
        <v/>
      </c>
      <c r="G59" s="5"/>
      <c r="H59" s="5"/>
      <c r="I59" s="5"/>
      <c r="J59" s="5"/>
      <c r="K59" s="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48"/>
      <c r="Z59" s="5"/>
      <c r="AA59" s="5"/>
      <c r="AB59" s="5"/>
      <c r="AC59" s="163" t="str">
        <f t="shared" si="5"/>
        <v/>
      </c>
      <c r="AD59" s="12" t="str">
        <f t="shared" si="6"/>
        <v/>
      </c>
      <c r="AE59" s="22" t="str">
        <f>UPPER(IF($V59="","",IF(COUNTIF($AE$20:$AE58,$V59)&lt;1,$V59,"")))</f>
        <v/>
      </c>
      <c r="AF59" s="55" t="str">
        <f>IF(V59="","",IF(COUNTIF(V$21:V$121,$V59)&lt;4,"每隊最少4人",IF(COUNTIF(V$21:V$121,V59)&gt;6,"每隊最多6人",COUNTIF(V$21:V$121,V59))))</f>
        <v/>
      </c>
      <c r="AG59" s="164" t="str">
        <f t="shared" si="7"/>
        <v/>
      </c>
      <c r="AH59" s="5"/>
      <c r="AI59" s="165"/>
      <c r="AJ59" s="42" t="str">
        <f t="shared" si="8"/>
        <v/>
      </c>
      <c r="AK59" s="166" t="str">
        <f t="shared" si="9"/>
        <v/>
      </c>
      <c r="AL59" s="332"/>
      <c r="AM59" s="55"/>
    </row>
    <row r="60" spans="2:39" s="161" customFormat="1" ht="13">
      <c r="B60" s="55" t="str">
        <f t="shared" si="2"/>
        <v/>
      </c>
      <c r="C60" s="160" t="str">
        <f t="shared" si="3"/>
        <v/>
      </c>
      <c r="D60" s="331"/>
      <c r="E60" s="55">
        <v>40</v>
      </c>
      <c r="F60" s="55" t="str">
        <f t="shared" si="4"/>
        <v/>
      </c>
      <c r="G60" s="5"/>
      <c r="H60" s="5"/>
      <c r="I60" s="5"/>
      <c r="J60" s="5"/>
      <c r="K60" s="4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48"/>
      <c r="Z60" s="5"/>
      <c r="AA60" s="5"/>
      <c r="AB60" s="5"/>
      <c r="AC60" s="163" t="str">
        <f t="shared" si="5"/>
        <v/>
      </c>
      <c r="AD60" s="12" t="str">
        <f t="shared" si="6"/>
        <v/>
      </c>
      <c r="AE60" s="22" t="str">
        <f>UPPER(IF($V60="","",IF(COUNTIF($AE$20:$AE59,$V60)&lt;1,$V60,"")))</f>
        <v/>
      </c>
      <c r="AF60" s="55" t="str">
        <f>IF(V60="","",IF(COUNTIF(V$21:V$121,$V60)&lt;4,"每隊最少4人",IF(COUNTIF(V$21:V$121,V60)&gt;6,"每隊最多6人",COUNTIF(V$21:V$121,V60))))</f>
        <v/>
      </c>
      <c r="AG60" s="164" t="str">
        <f t="shared" si="7"/>
        <v/>
      </c>
      <c r="AH60" s="5"/>
      <c r="AI60" s="165"/>
      <c r="AJ60" s="42" t="str">
        <f t="shared" si="8"/>
        <v/>
      </c>
      <c r="AK60" s="166" t="str">
        <f t="shared" si="9"/>
        <v/>
      </c>
      <c r="AL60" s="332"/>
      <c r="AM60" s="55"/>
    </row>
    <row r="61" spans="2:39" s="161" customFormat="1" ht="13">
      <c r="B61" s="55" t="str">
        <f t="shared" si="2"/>
        <v/>
      </c>
      <c r="C61" s="160" t="str">
        <f t="shared" si="3"/>
        <v/>
      </c>
      <c r="D61" s="162"/>
      <c r="E61" s="55">
        <v>41</v>
      </c>
      <c r="F61" s="55" t="str">
        <f t="shared" si="4"/>
        <v/>
      </c>
      <c r="G61" s="5"/>
      <c r="H61" s="5"/>
      <c r="I61" s="5"/>
      <c r="J61" s="5"/>
      <c r="K61" s="4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48"/>
      <c r="Z61" s="5"/>
      <c r="AA61" s="5"/>
      <c r="AB61" s="5"/>
      <c r="AC61" s="163" t="str">
        <f t="shared" si="5"/>
        <v/>
      </c>
      <c r="AD61" s="12" t="str">
        <f t="shared" si="6"/>
        <v/>
      </c>
      <c r="AE61" s="22" t="str">
        <f>UPPER(IF($V61="","",IF(COUNTIF($AE$20:$AE60,$V61)&lt;1,$V61,"")))</f>
        <v/>
      </c>
      <c r="AF61" s="55" t="str">
        <f>IF(V61="","",IF(COUNTIF(V$21:V$121,$V61)&lt;4,"每隊最少4人",IF(COUNTIF(V$21:V$121,V61)&gt;6,"每隊最多6人",COUNTIF(V$21:V$121,V61))))</f>
        <v/>
      </c>
      <c r="AG61" s="164" t="str">
        <f t="shared" si="7"/>
        <v/>
      </c>
      <c r="AH61" s="5"/>
      <c r="AI61" s="165"/>
      <c r="AJ61" s="42" t="str">
        <f t="shared" si="8"/>
        <v/>
      </c>
      <c r="AK61" s="166" t="str">
        <f t="shared" si="9"/>
        <v/>
      </c>
      <c r="AL61" s="332"/>
      <c r="AM61" s="55"/>
    </row>
    <row r="62" spans="2:39" s="161" customFormat="1" ht="13">
      <c r="B62" s="55" t="str">
        <f t="shared" si="2"/>
        <v/>
      </c>
      <c r="C62" s="160" t="str">
        <f t="shared" si="3"/>
        <v/>
      </c>
      <c r="E62" s="55">
        <v>42</v>
      </c>
      <c r="F62" s="55" t="str">
        <f t="shared" si="4"/>
        <v/>
      </c>
      <c r="G62" s="5"/>
      <c r="H62" s="5"/>
      <c r="I62" s="5"/>
      <c r="J62" s="5"/>
      <c r="K62" s="4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48"/>
      <c r="Z62" s="5"/>
      <c r="AA62" s="5"/>
      <c r="AB62" s="5"/>
      <c r="AC62" s="163" t="str">
        <f t="shared" si="5"/>
        <v/>
      </c>
      <c r="AD62" s="12" t="str">
        <f t="shared" si="6"/>
        <v/>
      </c>
      <c r="AE62" s="22" t="str">
        <f>UPPER(IF($V62="","",IF(COUNTIF($AE$20:$AE61,$V62)&lt;1,$V62,"")))</f>
        <v/>
      </c>
      <c r="AF62" s="55" t="str">
        <f>IF(V62="","",IF(COUNTIF(V$21:V$121,$V62)&lt;4,"每隊最少4人",IF(COUNTIF(V$21:V$121,V62)&gt;6,"每隊最多6人",COUNTIF(V$21:V$121,V62))))</f>
        <v/>
      </c>
      <c r="AG62" s="164" t="str">
        <f t="shared" si="7"/>
        <v/>
      </c>
      <c r="AH62" s="5"/>
      <c r="AI62" s="165"/>
      <c r="AJ62" s="42" t="str">
        <f t="shared" si="8"/>
        <v/>
      </c>
      <c r="AK62" s="166" t="str">
        <f t="shared" si="9"/>
        <v/>
      </c>
      <c r="AL62" s="332"/>
      <c r="AM62" s="55"/>
    </row>
    <row r="63" spans="2:39" s="161" customFormat="1">
      <c r="B63" s="55" t="str">
        <f t="shared" si="2"/>
        <v/>
      </c>
      <c r="C63" s="160" t="str">
        <f t="shared" si="3"/>
        <v/>
      </c>
      <c r="D63" s="333"/>
      <c r="E63" s="55">
        <v>43</v>
      </c>
      <c r="F63" s="55" t="str">
        <f t="shared" si="4"/>
        <v/>
      </c>
      <c r="G63" s="5"/>
      <c r="H63" s="5"/>
      <c r="I63" s="5"/>
      <c r="J63" s="5"/>
      <c r="K63" s="4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48"/>
      <c r="Z63" s="5"/>
      <c r="AA63" s="5"/>
      <c r="AB63" s="5"/>
      <c r="AC63" s="163" t="str">
        <f t="shared" si="5"/>
        <v/>
      </c>
      <c r="AD63" s="12" t="str">
        <f t="shared" si="6"/>
        <v/>
      </c>
      <c r="AE63" s="22" t="str">
        <f>UPPER(IF($V63="","",IF(COUNTIF($AE$20:$AE62,$V63)&lt;1,$V63,"")))</f>
        <v/>
      </c>
      <c r="AF63" s="55" t="str">
        <f>IF(V63="","",IF(COUNTIF(V$21:V$121,$V63)&lt;4,"每隊最少4人",IF(COUNTIF(V$21:V$121,V63)&gt;6,"每隊最多6人",COUNTIF(V$21:V$121,V63))))</f>
        <v/>
      </c>
      <c r="AG63" s="164" t="str">
        <f t="shared" si="7"/>
        <v/>
      </c>
      <c r="AH63" s="5"/>
      <c r="AI63" s="165"/>
      <c r="AJ63" s="42" t="str">
        <f t="shared" si="8"/>
        <v/>
      </c>
      <c r="AK63" s="166" t="str">
        <f t="shared" si="9"/>
        <v/>
      </c>
      <c r="AL63" s="332"/>
      <c r="AM63" s="55"/>
    </row>
    <row r="64" spans="2:39" s="161" customFormat="1" ht="13">
      <c r="B64" s="55" t="str">
        <f t="shared" si="2"/>
        <v/>
      </c>
      <c r="C64" s="160" t="str">
        <f t="shared" si="3"/>
        <v/>
      </c>
      <c r="D64" s="162"/>
      <c r="E64" s="55">
        <v>44</v>
      </c>
      <c r="F64" s="55" t="str">
        <f t="shared" si="4"/>
        <v/>
      </c>
      <c r="G64" s="5"/>
      <c r="H64" s="5"/>
      <c r="I64" s="5"/>
      <c r="J64" s="5"/>
      <c r="K64" s="4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48"/>
      <c r="Z64" s="5"/>
      <c r="AA64" s="5"/>
      <c r="AB64" s="5"/>
      <c r="AC64" s="163" t="str">
        <f t="shared" si="5"/>
        <v/>
      </c>
      <c r="AD64" s="12" t="str">
        <f t="shared" si="6"/>
        <v/>
      </c>
      <c r="AE64" s="22" t="str">
        <f>UPPER(IF($V64="","",IF(COUNTIF($AE$20:$AE63,$V64)&lt;1,$V64,"")))</f>
        <v/>
      </c>
      <c r="AF64" s="55" t="str">
        <f>IF(V64="","",IF(COUNTIF(V$21:V$121,$V64)&lt;4,"每隊最少4人",IF(COUNTIF(V$21:V$121,V64)&gt;6,"每隊最多6人",COUNTIF(V$21:V$121,V64))))</f>
        <v/>
      </c>
      <c r="AG64" s="164" t="str">
        <f t="shared" si="7"/>
        <v/>
      </c>
      <c r="AH64" s="5"/>
      <c r="AI64" s="165"/>
      <c r="AJ64" s="42" t="str">
        <f t="shared" si="8"/>
        <v/>
      </c>
      <c r="AK64" s="166" t="str">
        <f t="shared" si="9"/>
        <v/>
      </c>
      <c r="AL64" s="332"/>
      <c r="AM64" s="55"/>
    </row>
    <row r="65" spans="2:39" s="161" customFormat="1">
      <c r="B65" s="55" t="str">
        <f t="shared" si="2"/>
        <v/>
      </c>
      <c r="C65" s="160" t="str">
        <f t="shared" si="3"/>
        <v/>
      </c>
      <c r="D65" s="333"/>
      <c r="E65" s="55">
        <v>45</v>
      </c>
      <c r="F65" s="55" t="str">
        <f t="shared" si="4"/>
        <v/>
      </c>
      <c r="G65" s="5"/>
      <c r="H65" s="5"/>
      <c r="I65" s="5"/>
      <c r="J65" s="5"/>
      <c r="K65" s="4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48"/>
      <c r="Z65" s="5"/>
      <c r="AA65" s="5"/>
      <c r="AB65" s="5"/>
      <c r="AC65" s="163" t="str">
        <f t="shared" si="5"/>
        <v/>
      </c>
      <c r="AD65" s="12" t="str">
        <f t="shared" si="6"/>
        <v/>
      </c>
      <c r="AE65" s="22" t="str">
        <f>UPPER(IF($V65="","",IF(COUNTIF($AE$20:$AE64,$V65)&lt;1,$V65,"")))</f>
        <v/>
      </c>
      <c r="AF65" s="55" t="str">
        <f>IF(V65="","",IF(COUNTIF(V$21:V$121,$V65)&lt;4,"每隊最少4人",IF(COUNTIF(V$21:V$121,V65)&gt;6,"每隊最多6人",COUNTIF(V$21:V$121,V65))))</f>
        <v/>
      </c>
      <c r="AG65" s="164" t="str">
        <f t="shared" si="7"/>
        <v/>
      </c>
      <c r="AH65" s="5"/>
      <c r="AI65" s="165"/>
      <c r="AJ65" s="42" t="str">
        <f t="shared" si="8"/>
        <v/>
      </c>
      <c r="AK65" s="166" t="str">
        <f t="shared" si="9"/>
        <v/>
      </c>
      <c r="AL65" s="332"/>
      <c r="AM65" s="55"/>
    </row>
    <row r="66" spans="2:39" s="161" customFormat="1">
      <c r="B66" s="55" t="str">
        <f t="shared" si="2"/>
        <v/>
      </c>
      <c r="C66" s="160" t="str">
        <f t="shared" si="3"/>
        <v/>
      </c>
      <c r="D66" s="333"/>
      <c r="E66" s="55">
        <v>46</v>
      </c>
      <c r="F66" s="55" t="str">
        <f t="shared" si="4"/>
        <v/>
      </c>
      <c r="G66" s="5"/>
      <c r="H66" s="5"/>
      <c r="I66" s="5"/>
      <c r="J66" s="5"/>
      <c r="K66" s="4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48"/>
      <c r="Z66" s="5"/>
      <c r="AA66" s="5"/>
      <c r="AB66" s="5"/>
      <c r="AC66" s="163" t="str">
        <f t="shared" si="5"/>
        <v/>
      </c>
      <c r="AD66" s="12" t="str">
        <f t="shared" si="6"/>
        <v/>
      </c>
      <c r="AE66" s="22" t="str">
        <f>UPPER(IF($V66="","",IF(COUNTIF($AE$20:$AE65,$V66)&lt;1,$V66,"")))</f>
        <v/>
      </c>
      <c r="AF66" s="55" t="str">
        <f>IF(V66="","",IF(COUNTIF(V$21:V$121,$V66)&lt;4,"每隊最少4人",IF(COUNTIF(V$21:V$121,V66)&gt;6,"每隊最多6人",COUNTIF(V$21:V$121,V66))))</f>
        <v/>
      </c>
      <c r="AG66" s="164" t="str">
        <f t="shared" si="7"/>
        <v/>
      </c>
      <c r="AH66" s="5"/>
      <c r="AI66" s="165"/>
      <c r="AJ66" s="42" t="str">
        <f t="shared" si="8"/>
        <v/>
      </c>
      <c r="AK66" s="166" t="str">
        <f t="shared" si="9"/>
        <v/>
      </c>
      <c r="AL66" s="332"/>
      <c r="AM66" s="55"/>
    </row>
    <row r="67" spans="2:39" s="161" customFormat="1" ht="13">
      <c r="B67" s="55" t="str">
        <f t="shared" si="2"/>
        <v/>
      </c>
      <c r="C67" s="160" t="str">
        <f t="shared" si="3"/>
        <v/>
      </c>
      <c r="D67" s="162"/>
      <c r="E67" s="55">
        <v>47</v>
      </c>
      <c r="F67" s="55" t="str">
        <f t="shared" si="4"/>
        <v/>
      </c>
      <c r="G67" s="5"/>
      <c r="H67" s="5"/>
      <c r="I67" s="5"/>
      <c r="J67" s="5"/>
      <c r="K67" s="4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48"/>
      <c r="Z67" s="5"/>
      <c r="AA67" s="5"/>
      <c r="AB67" s="5"/>
      <c r="AC67" s="163" t="str">
        <f t="shared" si="5"/>
        <v/>
      </c>
      <c r="AD67" s="12" t="str">
        <f t="shared" si="6"/>
        <v/>
      </c>
      <c r="AE67" s="22" t="str">
        <f>UPPER(IF($V67="","",IF(COUNTIF($AE$20:$AE66,$V67)&lt;1,$V67,"")))</f>
        <v/>
      </c>
      <c r="AF67" s="55" t="str">
        <f>IF(V67="","",IF(COUNTIF(V$21:V$121,$V67)&lt;4,"每隊最少4人",IF(COUNTIF(V$21:V$121,V67)&gt;6,"每隊最多6人",COUNTIF(V$21:V$121,V67))))</f>
        <v/>
      </c>
      <c r="AG67" s="164" t="str">
        <f t="shared" si="7"/>
        <v/>
      </c>
      <c r="AH67" s="5"/>
      <c r="AI67" s="165"/>
      <c r="AJ67" s="42" t="str">
        <f t="shared" si="8"/>
        <v/>
      </c>
      <c r="AK67" s="166" t="str">
        <f t="shared" si="9"/>
        <v/>
      </c>
      <c r="AL67" s="332"/>
      <c r="AM67" s="55"/>
    </row>
    <row r="68" spans="2:39" s="161" customFormat="1" ht="13">
      <c r="B68" s="55" t="str">
        <f t="shared" si="2"/>
        <v/>
      </c>
      <c r="C68" s="160" t="str">
        <f t="shared" si="3"/>
        <v/>
      </c>
      <c r="D68" s="331"/>
      <c r="E68" s="55">
        <v>48</v>
      </c>
      <c r="F68" s="55" t="str">
        <f t="shared" si="4"/>
        <v/>
      </c>
      <c r="G68" s="5"/>
      <c r="H68" s="5"/>
      <c r="I68" s="5"/>
      <c r="J68" s="5"/>
      <c r="K68" s="4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48"/>
      <c r="Z68" s="5"/>
      <c r="AA68" s="5"/>
      <c r="AB68" s="5"/>
      <c r="AC68" s="163" t="str">
        <f t="shared" si="5"/>
        <v/>
      </c>
      <c r="AD68" s="12" t="str">
        <f t="shared" si="6"/>
        <v/>
      </c>
      <c r="AE68" s="22" t="str">
        <f>UPPER(IF($V68="","",IF(COUNTIF($AE$20:$AE67,$V68)&lt;1,$V68,"")))</f>
        <v/>
      </c>
      <c r="AF68" s="55"/>
      <c r="AG68" s="164" t="str">
        <f t="shared" si="7"/>
        <v/>
      </c>
      <c r="AH68" s="5"/>
      <c r="AI68" s="165"/>
      <c r="AJ68" s="42" t="str">
        <f t="shared" si="8"/>
        <v/>
      </c>
      <c r="AK68" s="166" t="str">
        <f t="shared" si="9"/>
        <v/>
      </c>
      <c r="AL68" s="332"/>
      <c r="AM68" s="55"/>
    </row>
    <row r="69" spans="2:39" s="161" customFormat="1">
      <c r="B69" s="55" t="str">
        <f t="shared" si="2"/>
        <v/>
      </c>
      <c r="C69" s="160" t="str">
        <f t="shared" si="3"/>
        <v/>
      </c>
      <c r="D69" s="333"/>
      <c r="E69" s="55">
        <v>49</v>
      </c>
      <c r="F69" s="55" t="str">
        <f t="shared" si="4"/>
        <v/>
      </c>
      <c r="G69" s="5"/>
      <c r="H69" s="5"/>
      <c r="I69" s="5"/>
      <c r="J69" s="5"/>
      <c r="K69" s="4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48"/>
      <c r="Z69" s="5"/>
      <c r="AA69" s="5"/>
      <c r="AB69" s="5"/>
      <c r="AC69" s="163" t="str">
        <f t="shared" si="5"/>
        <v/>
      </c>
      <c r="AD69" s="12" t="str">
        <f t="shared" si="6"/>
        <v/>
      </c>
      <c r="AE69" s="22" t="str">
        <f>UPPER(IF($V69="","",IF(COUNTIF($AE$20:$AE68,$V69)&lt;1,$V69,"")))</f>
        <v/>
      </c>
      <c r="AF69" s="55" t="str">
        <f>IF(V69="","",IF(COUNTIF(V$21:V$121,$V69)&lt;4,"每隊最少4人",IF(COUNTIF(V$21:V$121,V69)&gt;6,"每隊最多6人",COUNTIF(V$21:V$121,V69))))</f>
        <v/>
      </c>
      <c r="AG69" s="164" t="str">
        <f t="shared" si="7"/>
        <v/>
      </c>
      <c r="AH69" s="5"/>
      <c r="AI69" s="165"/>
      <c r="AJ69" s="42" t="str">
        <f t="shared" si="8"/>
        <v/>
      </c>
      <c r="AK69" s="166" t="str">
        <f t="shared" si="9"/>
        <v/>
      </c>
      <c r="AL69" s="332"/>
      <c r="AM69" s="55"/>
    </row>
    <row r="70" spans="2:39" s="161" customFormat="1" ht="13">
      <c r="B70" s="55" t="str">
        <f t="shared" si="2"/>
        <v/>
      </c>
      <c r="C70" s="160" t="str">
        <f t="shared" si="3"/>
        <v/>
      </c>
      <c r="E70" s="55">
        <v>50</v>
      </c>
      <c r="F70" s="55" t="str">
        <f t="shared" si="4"/>
        <v/>
      </c>
      <c r="G70" s="5"/>
      <c r="H70" s="5"/>
      <c r="I70" s="5"/>
      <c r="J70" s="5"/>
      <c r="K70" s="4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48"/>
      <c r="Z70" s="5"/>
      <c r="AA70" s="5"/>
      <c r="AB70" s="5"/>
      <c r="AC70" s="163" t="str">
        <f t="shared" si="5"/>
        <v/>
      </c>
      <c r="AD70" s="12" t="str">
        <f t="shared" si="6"/>
        <v/>
      </c>
      <c r="AE70" s="22" t="str">
        <f>UPPER(IF($V70="","",IF(COUNTIF($AE$20:$AE69,$V70)&lt;1,$V70,"")))</f>
        <v/>
      </c>
      <c r="AF70" s="55" t="str">
        <f>IF(V70="","",IF(COUNTIF(V$21:V$121,$V70)&lt;4,"每隊最少4人",IF(COUNTIF(V$21:V$121,V70)&gt;6,"每隊最多6人",COUNTIF(V$21:V$121,V70))))</f>
        <v/>
      </c>
      <c r="AG70" s="164" t="str">
        <f t="shared" si="7"/>
        <v/>
      </c>
      <c r="AH70" s="5"/>
      <c r="AI70" s="165"/>
      <c r="AJ70" s="42" t="str">
        <f t="shared" si="8"/>
        <v/>
      </c>
      <c r="AK70" s="166" t="str">
        <f t="shared" si="9"/>
        <v/>
      </c>
      <c r="AL70" s="332"/>
      <c r="AM70" s="55"/>
    </row>
    <row r="71" spans="2:39" s="161" customFormat="1" ht="13">
      <c r="B71" s="55" t="str">
        <f t="shared" si="2"/>
        <v/>
      </c>
      <c r="C71" s="160" t="str">
        <f t="shared" si="3"/>
        <v/>
      </c>
      <c r="D71" s="331"/>
      <c r="E71" s="55">
        <v>51</v>
      </c>
      <c r="F71" s="55" t="str">
        <f t="shared" si="4"/>
        <v/>
      </c>
      <c r="G71" s="5"/>
      <c r="H71" s="5"/>
      <c r="I71" s="5"/>
      <c r="J71" s="5"/>
      <c r="K71" s="4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48"/>
      <c r="Z71" s="5"/>
      <c r="AA71" s="5"/>
      <c r="AB71" s="5"/>
      <c r="AC71" s="163" t="str">
        <f t="shared" si="5"/>
        <v/>
      </c>
      <c r="AD71" s="12" t="str">
        <f t="shared" si="6"/>
        <v/>
      </c>
      <c r="AE71" s="22" t="str">
        <f>UPPER(IF($V71="","",IF(COUNTIF($AE$20:$AE70,$V71)&lt;1,$V71,"")))</f>
        <v/>
      </c>
      <c r="AF71" s="55" t="str">
        <f>IF(V71="","",IF(COUNTIF(V$21:V$121,$V71)&lt;4,"每隊最少4人",IF(COUNTIF(V$21:V$121,V71)&gt;6,"每隊最多6人",COUNTIF(V$21:V$121,V71))))</f>
        <v/>
      </c>
      <c r="AG71" s="164" t="str">
        <f t="shared" si="7"/>
        <v/>
      </c>
      <c r="AH71" s="5"/>
      <c r="AI71" s="165"/>
      <c r="AJ71" s="42" t="str">
        <f t="shared" si="8"/>
        <v/>
      </c>
      <c r="AK71" s="166" t="str">
        <f t="shared" si="9"/>
        <v/>
      </c>
      <c r="AL71" s="332"/>
      <c r="AM71" s="55"/>
    </row>
    <row r="72" spans="2:39" s="161" customFormat="1" ht="13">
      <c r="B72" s="55" t="str">
        <f t="shared" si="2"/>
        <v/>
      </c>
      <c r="C72" s="160" t="str">
        <f t="shared" si="3"/>
        <v/>
      </c>
      <c r="D72" s="331"/>
      <c r="E72" s="55">
        <v>52</v>
      </c>
      <c r="F72" s="55" t="str">
        <f t="shared" si="4"/>
        <v/>
      </c>
      <c r="G72" s="5"/>
      <c r="H72" s="5"/>
      <c r="I72" s="5"/>
      <c r="J72" s="5"/>
      <c r="K72" s="4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48"/>
      <c r="Z72" s="5"/>
      <c r="AA72" s="5"/>
      <c r="AB72" s="5"/>
      <c r="AC72" s="163" t="str">
        <f t="shared" si="5"/>
        <v/>
      </c>
      <c r="AD72" s="12" t="str">
        <f t="shared" si="6"/>
        <v/>
      </c>
      <c r="AE72" s="22" t="str">
        <f>UPPER(IF($V72="","",IF(COUNTIF($AE$20:$AE71,$V72)&lt;1,$V72,"")))</f>
        <v/>
      </c>
      <c r="AF72" s="55" t="str">
        <f>IF(V72="","",IF(COUNTIF(V$21:V$121,$V72)&lt;4,"每隊最少4人",IF(COUNTIF(V$21:V$121,V72)&gt;6,"每隊最多6人",COUNTIF(V$21:V$121,V72))))</f>
        <v/>
      </c>
      <c r="AG72" s="164" t="str">
        <f t="shared" si="7"/>
        <v/>
      </c>
      <c r="AH72" s="5"/>
      <c r="AI72" s="165"/>
      <c r="AJ72" s="42" t="str">
        <f t="shared" si="8"/>
        <v/>
      </c>
      <c r="AK72" s="166" t="str">
        <f t="shared" si="9"/>
        <v/>
      </c>
      <c r="AL72" s="332"/>
      <c r="AM72" s="55"/>
    </row>
    <row r="73" spans="2:39" s="161" customFormat="1">
      <c r="B73" s="55" t="str">
        <f t="shared" si="2"/>
        <v/>
      </c>
      <c r="C73" s="160" t="str">
        <f t="shared" si="3"/>
        <v/>
      </c>
      <c r="D73" s="333"/>
      <c r="E73" s="55">
        <v>53</v>
      </c>
      <c r="F73" s="55" t="str">
        <f t="shared" si="4"/>
        <v/>
      </c>
      <c r="G73" s="5"/>
      <c r="H73" s="5"/>
      <c r="I73" s="5"/>
      <c r="J73" s="5"/>
      <c r="K73" s="4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48"/>
      <c r="Z73" s="5"/>
      <c r="AA73" s="5"/>
      <c r="AB73" s="5"/>
      <c r="AC73" s="163" t="str">
        <f t="shared" si="5"/>
        <v/>
      </c>
      <c r="AD73" s="12" t="str">
        <f t="shared" si="6"/>
        <v/>
      </c>
      <c r="AE73" s="22" t="str">
        <f>UPPER(IF($V73="","",IF(COUNTIF($AE$20:$AE72,$V73)&lt;1,$V73,"")))</f>
        <v/>
      </c>
      <c r="AF73" s="55" t="str">
        <f>IF(V73="","",IF(COUNTIF(V$21:V$121,$V73)&lt;4,"每隊最少4人",IF(COUNTIF(V$21:V$121,V73)&gt;6,"每隊最多6人",COUNTIF(V$21:V$121,V73))))</f>
        <v/>
      </c>
      <c r="AG73" s="164" t="str">
        <f t="shared" si="7"/>
        <v/>
      </c>
      <c r="AH73" s="5"/>
      <c r="AI73" s="165"/>
      <c r="AJ73" s="42" t="str">
        <f t="shared" si="8"/>
        <v/>
      </c>
      <c r="AK73" s="166" t="str">
        <f t="shared" si="9"/>
        <v/>
      </c>
      <c r="AL73" s="332"/>
      <c r="AM73" s="55"/>
    </row>
    <row r="74" spans="2:39" s="161" customFormat="1">
      <c r="B74" s="55" t="str">
        <f t="shared" si="2"/>
        <v/>
      </c>
      <c r="C74" s="160" t="str">
        <f t="shared" si="3"/>
        <v/>
      </c>
      <c r="D74" s="333"/>
      <c r="E74" s="55">
        <v>54</v>
      </c>
      <c r="F74" s="55" t="str">
        <f t="shared" si="4"/>
        <v/>
      </c>
      <c r="G74" s="5"/>
      <c r="H74" s="5"/>
      <c r="I74" s="5"/>
      <c r="J74" s="5"/>
      <c r="K74" s="4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48"/>
      <c r="Z74" s="5"/>
      <c r="AA74" s="5"/>
      <c r="AB74" s="5"/>
      <c r="AC74" s="163" t="str">
        <f t="shared" si="5"/>
        <v/>
      </c>
      <c r="AD74" s="12" t="str">
        <f t="shared" si="6"/>
        <v/>
      </c>
      <c r="AE74" s="22" t="str">
        <f>UPPER(IF($V74="","",IF(COUNTIF($AE$20:$AE73,$V74)&lt;1,$V74,"")))</f>
        <v/>
      </c>
      <c r="AF74" s="55" t="str">
        <f>IF(V74="","",IF(COUNTIF(V$21:V$121,$V74)&lt;4,"每隊最少4人",IF(COUNTIF(V$21:V$121,V74)&gt;6,"每隊最多6人",COUNTIF(V$21:V$121,V74))))</f>
        <v/>
      </c>
      <c r="AG74" s="164" t="str">
        <f t="shared" si="7"/>
        <v/>
      </c>
      <c r="AH74" s="5"/>
      <c r="AI74" s="165"/>
      <c r="AJ74" s="42" t="str">
        <f t="shared" si="8"/>
        <v/>
      </c>
      <c r="AK74" s="166" t="str">
        <f t="shared" si="9"/>
        <v/>
      </c>
      <c r="AL74" s="332"/>
      <c r="AM74" s="55"/>
    </row>
    <row r="75" spans="2:39" s="161" customFormat="1">
      <c r="B75" s="55" t="str">
        <f t="shared" si="2"/>
        <v/>
      </c>
      <c r="C75" s="160" t="str">
        <f t="shared" si="3"/>
        <v/>
      </c>
      <c r="D75" s="333"/>
      <c r="E75" s="55">
        <v>55</v>
      </c>
      <c r="F75" s="55" t="str">
        <f t="shared" si="4"/>
        <v/>
      </c>
      <c r="G75" s="5"/>
      <c r="H75" s="5"/>
      <c r="I75" s="5"/>
      <c r="J75" s="5"/>
      <c r="K75" s="4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48"/>
      <c r="Z75" s="5"/>
      <c r="AA75" s="5"/>
      <c r="AB75" s="5"/>
      <c r="AC75" s="163" t="str">
        <f t="shared" si="5"/>
        <v/>
      </c>
      <c r="AD75" s="12" t="str">
        <f t="shared" si="6"/>
        <v/>
      </c>
      <c r="AE75" s="22" t="str">
        <f>UPPER(IF($V75="","",IF(COUNTIF($AE$20:$AE74,$V75)&lt;1,$V75,"")))</f>
        <v/>
      </c>
      <c r="AF75" s="55" t="str">
        <f>IF(V75="","",IF(COUNTIF(V$21:V$121,$V75)&lt;4,"每隊最少4人",IF(COUNTIF(V$21:V$121,V75)&gt;6,"每隊最多6人",COUNTIF(V$21:V$121,V75))))</f>
        <v/>
      </c>
      <c r="AG75" s="164" t="str">
        <f t="shared" si="7"/>
        <v/>
      </c>
      <c r="AH75" s="5"/>
      <c r="AI75" s="165"/>
      <c r="AJ75" s="42" t="str">
        <f t="shared" si="8"/>
        <v/>
      </c>
      <c r="AK75" s="166" t="str">
        <f t="shared" si="9"/>
        <v/>
      </c>
      <c r="AL75" s="332"/>
      <c r="AM75" s="55"/>
    </row>
    <row r="76" spans="2:39" s="161" customFormat="1" ht="13">
      <c r="B76" s="55" t="str">
        <f t="shared" si="2"/>
        <v/>
      </c>
      <c r="C76" s="160" t="str">
        <f t="shared" si="3"/>
        <v/>
      </c>
      <c r="D76" s="331"/>
      <c r="E76" s="55">
        <v>56</v>
      </c>
      <c r="F76" s="55" t="str">
        <f t="shared" si="4"/>
        <v/>
      </c>
      <c r="G76" s="5"/>
      <c r="H76" s="5"/>
      <c r="I76" s="5"/>
      <c r="J76" s="5"/>
      <c r="K76" s="4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48"/>
      <c r="Z76" s="5"/>
      <c r="AA76" s="5"/>
      <c r="AB76" s="5"/>
      <c r="AC76" s="163" t="str">
        <f t="shared" si="5"/>
        <v/>
      </c>
      <c r="AD76" s="12" t="str">
        <f t="shared" si="6"/>
        <v/>
      </c>
      <c r="AE76" s="22" t="str">
        <f>UPPER(IF($V76="","",IF(COUNTIF($AE$20:$AE75,$V76)&lt;1,$V76,"")))</f>
        <v/>
      </c>
      <c r="AF76" s="55" t="str">
        <f>IF(V76="","",IF(COUNTIF(V$21:V$121,$V76)&lt;4,"每隊最少4人",IF(COUNTIF(V$21:V$121,V76)&gt;6,"每隊最多6人",COUNTIF(V$21:V$121,V76))))</f>
        <v/>
      </c>
      <c r="AG76" s="164" t="str">
        <f t="shared" si="7"/>
        <v/>
      </c>
      <c r="AH76" s="5"/>
      <c r="AI76" s="165"/>
      <c r="AJ76" s="42" t="str">
        <f t="shared" si="8"/>
        <v/>
      </c>
      <c r="AK76" s="166" t="str">
        <f t="shared" si="9"/>
        <v/>
      </c>
      <c r="AL76" s="332"/>
      <c r="AM76" s="55"/>
    </row>
    <row r="77" spans="2:39" s="161" customFormat="1">
      <c r="B77" s="55" t="str">
        <f t="shared" si="2"/>
        <v/>
      </c>
      <c r="C77" s="160" t="str">
        <f t="shared" si="3"/>
        <v/>
      </c>
      <c r="D77" s="333"/>
      <c r="E77" s="55">
        <v>57</v>
      </c>
      <c r="F77" s="55" t="str">
        <f t="shared" si="4"/>
        <v/>
      </c>
      <c r="G77" s="5"/>
      <c r="H77" s="5"/>
      <c r="I77" s="5"/>
      <c r="J77" s="5"/>
      <c r="K77" s="4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48"/>
      <c r="Z77" s="5"/>
      <c r="AA77" s="5"/>
      <c r="AB77" s="5"/>
      <c r="AC77" s="163" t="str">
        <f t="shared" si="5"/>
        <v/>
      </c>
      <c r="AD77" s="12" t="str">
        <f t="shared" si="6"/>
        <v/>
      </c>
      <c r="AE77" s="22" t="str">
        <f>UPPER(IF($V77="","",IF(COUNTIF($AE$20:$AE76,$V77)&lt;1,$V77,"")))</f>
        <v/>
      </c>
      <c r="AF77" s="55" t="str">
        <f>IF(V77="","",IF(COUNTIF(V$21:V$121,$V77)&lt;4,"每隊最少4人",IF(COUNTIF(V$21:V$121,V77)&gt;6,"每隊最多6人",COUNTIF(V$21:V$121,V77))))</f>
        <v/>
      </c>
      <c r="AG77" s="164" t="str">
        <f t="shared" si="7"/>
        <v/>
      </c>
      <c r="AH77" s="5"/>
      <c r="AI77" s="165"/>
      <c r="AJ77" s="42" t="str">
        <f t="shared" si="8"/>
        <v/>
      </c>
      <c r="AK77" s="166" t="str">
        <f t="shared" si="9"/>
        <v/>
      </c>
      <c r="AL77" s="332"/>
      <c r="AM77" s="55"/>
    </row>
    <row r="78" spans="2:39" s="161" customFormat="1" ht="13">
      <c r="B78" s="55" t="str">
        <f t="shared" si="2"/>
        <v/>
      </c>
      <c r="C78" s="160" t="str">
        <f t="shared" si="3"/>
        <v/>
      </c>
      <c r="D78" s="162"/>
      <c r="E78" s="55">
        <v>58</v>
      </c>
      <c r="F78" s="55" t="str">
        <f t="shared" si="4"/>
        <v/>
      </c>
      <c r="G78" s="5"/>
      <c r="H78" s="5"/>
      <c r="I78" s="5"/>
      <c r="J78" s="5"/>
      <c r="K78" s="4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48"/>
      <c r="Z78" s="5"/>
      <c r="AA78" s="5"/>
      <c r="AB78" s="5"/>
      <c r="AC78" s="163" t="str">
        <f t="shared" si="5"/>
        <v/>
      </c>
      <c r="AD78" s="12" t="str">
        <f t="shared" si="6"/>
        <v/>
      </c>
      <c r="AE78" s="22" t="str">
        <f>UPPER(IF($V78="","",IF(COUNTIF($AE$20:$AE77,$V78)&lt;1,$V78,"")))</f>
        <v/>
      </c>
      <c r="AF78" s="55" t="str">
        <f>IF(V78="","",IF(COUNTIF(V$21:V$121,$V78)&lt;4,"每隊最少4人",IF(COUNTIF(V$21:V$121,V78)&gt;6,"每隊最多6人",COUNTIF(V$21:V$121,V78))))</f>
        <v/>
      </c>
      <c r="AG78" s="164" t="str">
        <f t="shared" si="7"/>
        <v/>
      </c>
      <c r="AH78" s="5"/>
      <c r="AI78" s="165"/>
      <c r="AJ78" s="42" t="str">
        <f t="shared" si="8"/>
        <v/>
      </c>
      <c r="AK78" s="166" t="str">
        <f t="shared" si="9"/>
        <v/>
      </c>
      <c r="AL78" s="332"/>
      <c r="AM78" s="55"/>
    </row>
    <row r="79" spans="2:39" s="161" customFormat="1">
      <c r="B79" s="55" t="str">
        <f t="shared" si="2"/>
        <v/>
      </c>
      <c r="C79" s="160" t="str">
        <f t="shared" si="3"/>
        <v/>
      </c>
      <c r="D79" s="333"/>
      <c r="E79" s="55">
        <v>59</v>
      </c>
      <c r="F79" s="55" t="str">
        <f t="shared" si="4"/>
        <v/>
      </c>
      <c r="G79" s="5"/>
      <c r="H79" s="5"/>
      <c r="I79" s="5"/>
      <c r="J79" s="5"/>
      <c r="K79" s="4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48"/>
      <c r="Z79" s="5"/>
      <c r="AA79" s="5"/>
      <c r="AB79" s="5"/>
      <c r="AC79" s="163" t="str">
        <f t="shared" si="5"/>
        <v/>
      </c>
      <c r="AD79" s="12" t="str">
        <f t="shared" si="6"/>
        <v/>
      </c>
      <c r="AE79" s="22" t="str">
        <f>UPPER(IF($V79="","",IF(COUNTIF($AE$20:$AE78,$V79)&lt;1,$V79,"")))</f>
        <v/>
      </c>
      <c r="AF79" s="55" t="str">
        <f>IF(V79="","",IF(COUNTIF(V$21:V$121,$V79)&lt;4,"每隊最少4人",IF(COUNTIF(V$21:V$121,V79)&gt;6,"每隊最多6人",COUNTIF(V$21:V$121,V79))))</f>
        <v/>
      </c>
      <c r="AG79" s="164" t="str">
        <f t="shared" si="7"/>
        <v/>
      </c>
      <c r="AH79" s="5"/>
      <c r="AI79" s="165"/>
      <c r="AJ79" s="42" t="str">
        <f t="shared" si="8"/>
        <v/>
      </c>
      <c r="AK79" s="166" t="str">
        <f t="shared" si="9"/>
        <v/>
      </c>
      <c r="AL79" s="332"/>
      <c r="AM79" s="55"/>
    </row>
    <row r="80" spans="2:39" s="161" customFormat="1">
      <c r="B80" s="55" t="str">
        <f t="shared" si="2"/>
        <v/>
      </c>
      <c r="C80" s="160" t="str">
        <f t="shared" si="3"/>
        <v/>
      </c>
      <c r="D80" s="333"/>
      <c r="E80" s="55">
        <v>60</v>
      </c>
      <c r="F80" s="55" t="str">
        <f t="shared" si="4"/>
        <v/>
      </c>
      <c r="G80" s="5"/>
      <c r="H80" s="5"/>
      <c r="I80" s="5"/>
      <c r="J80" s="5"/>
      <c r="K80" s="4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48"/>
      <c r="Z80" s="5"/>
      <c r="AA80" s="5"/>
      <c r="AB80" s="5"/>
      <c r="AC80" s="163" t="str">
        <f t="shared" si="5"/>
        <v/>
      </c>
      <c r="AD80" s="12" t="str">
        <f t="shared" si="6"/>
        <v/>
      </c>
      <c r="AE80" s="22" t="str">
        <f>UPPER(IF($V80="","",IF(COUNTIF($AE$20:$AE79,$V80)&lt;1,$V80,"")))</f>
        <v/>
      </c>
      <c r="AF80" s="55" t="str">
        <f>IF(V80="","",IF(COUNTIF(V$21:V$121,$V80)&lt;4,"每隊最少4人",IF(COUNTIF(V$21:V$121,V80)&gt;6,"每隊最多6人",COUNTIF(V$21:V$121,V80))))</f>
        <v/>
      </c>
      <c r="AG80" s="164" t="str">
        <f t="shared" si="7"/>
        <v/>
      </c>
      <c r="AH80" s="5"/>
      <c r="AI80" s="165"/>
      <c r="AJ80" s="42" t="str">
        <f t="shared" si="8"/>
        <v/>
      </c>
      <c r="AK80" s="166" t="str">
        <f t="shared" si="9"/>
        <v/>
      </c>
      <c r="AL80" s="332"/>
      <c r="AM80" s="55"/>
    </row>
    <row r="81" spans="2:39" s="161" customFormat="1">
      <c r="B81" s="55" t="str">
        <f t="shared" si="2"/>
        <v/>
      </c>
      <c r="C81" s="160" t="str">
        <f t="shared" si="3"/>
        <v/>
      </c>
      <c r="D81" s="333"/>
      <c r="E81" s="55">
        <v>61</v>
      </c>
      <c r="F81" s="55" t="str">
        <f t="shared" si="4"/>
        <v/>
      </c>
      <c r="G81" s="5"/>
      <c r="H81" s="5"/>
      <c r="I81" s="5"/>
      <c r="J81" s="5"/>
      <c r="K81" s="4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48"/>
      <c r="Z81" s="5"/>
      <c r="AA81" s="5"/>
      <c r="AB81" s="5"/>
      <c r="AC81" s="163" t="str">
        <f t="shared" si="5"/>
        <v/>
      </c>
      <c r="AD81" s="12" t="str">
        <f t="shared" si="6"/>
        <v/>
      </c>
      <c r="AE81" s="22" t="str">
        <f>UPPER(IF($V81="","",IF(COUNTIF($AE$20:$AE80,$V81)&lt;1,$V81,"")))</f>
        <v/>
      </c>
      <c r="AF81" s="55" t="str">
        <f>IF(V81="","",IF(COUNTIF(V$21:V$121,$V81)&lt;4,"每隊最少4人",IF(COUNTIF(V$21:V$121,V81)&gt;6,"每隊最多6人",COUNTIF(V$21:V$121,V81))))</f>
        <v/>
      </c>
      <c r="AG81" s="164" t="str">
        <f t="shared" si="7"/>
        <v/>
      </c>
      <c r="AH81" s="5"/>
      <c r="AI81" s="165"/>
      <c r="AJ81" s="42" t="str">
        <f t="shared" si="8"/>
        <v/>
      </c>
      <c r="AK81" s="166" t="str">
        <f t="shared" si="9"/>
        <v/>
      </c>
      <c r="AL81" s="332"/>
      <c r="AM81" s="55"/>
    </row>
    <row r="82" spans="2:39" s="346" customFormat="1">
      <c r="B82" s="334" t="str">
        <f t="shared" si="2"/>
        <v/>
      </c>
      <c r="C82" s="335" t="str">
        <f t="shared" si="3"/>
        <v/>
      </c>
      <c r="D82" s="336"/>
      <c r="E82" s="334">
        <v>62</v>
      </c>
      <c r="F82" s="334" t="str">
        <f t="shared" si="4"/>
        <v/>
      </c>
      <c r="G82" s="337"/>
      <c r="H82" s="337"/>
      <c r="I82" s="337"/>
      <c r="J82" s="337"/>
      <c r="K82" s="36"/>
      <c r="L82" s="337"/>
      <c r="M82" s="337"/>
      <c r="N82" s="337"/>
      <c r="O82" s="337"/>
      <c r="P82" s="337"/>
      <c r="Q82" s="337"/>
      <c r="R82" s="337"/>
      <c r="S82" s="337"/>
      <c r="T82" s="337"/>
      <c r="U82" s="337"/>
      <c r="V82" s="337"/>
      <c r="W82" s="337"/>
      <c r="X82" s="337"/>
      <c r="Y82" s="338"/>
      <c r="Z82" s="337"/>
      <c r="AA82" s="337"/>
      <c r="AB82" s="337"/>
      <c r="AC82" s="339" t="str">
        <f t="shared" si="5"/>
        <v/>
      </c>
      <c r="AD82" s="340" t="str">
        <f t="shared" si="6"/>
        <v/>
      </c>
      <c r="AE82" s="341" t="str">
        <f>UPPER(IF($V82="","",IF(COUNTIF($AE$20:$AE81,$V82)&lt;1,$V82,"")))</f>
        <v/>
      </c>
      <c r="AF82" s="334" t="str">
        <f>IF(V82="","",IF(COUNTIF(V$21:V$121,$V82)&lt;4,"每隊最少4人",IF(COUNTIF(V$21:V$121,V82)&gt;6,"每隊最多6人",COUNTIF(V$21:V$121,V82))))</f>
        <v/>
      </c>
      <c r="AG82" s="317" t="str">
        <f t="shared" si="7"/>
        <v/>
      </c>
      <c r="AH82" s="337"/>
      <c r="AI82" s="342"/>
      <c r="AJ82" s="343" t="str">
        <f t="shared" si="8"/>
        <v/>
      </c>
      <c r="AK82" s="344" t="str">
        <f t="shared" si="9"/>
        <v/>
      </c>
      <c r="AL82" s="345"/>
      <c r="AM82" s="334"/>
    </row>
    <row r="83" spans="2:39" s="161" customFormat="1">
      <c r="B83" s="55" t="str">
        <f t="shared" si="2"/>
        <v/>
      </c>
      <c r="C83" s="160" t="str">
        <f t="shared" si="3"/>
        <v/>
      </c>
      <c r="D83" s="333"/>
      <c r="E83" s="55">
        <v>63</v>
      </c>
      <c r="F83" s="55" t="str">
        <f t="shared" si="4"/>
        <v/>
      </c>
      <c r="G83" s="5"/>
      <c r="H83" s="5"/>
      <c r="I83" s="5"/>
      <c r="J83" s="5"/>
      <c r="K83" s="4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48"/>
      <c r="Z83" s="5"/>
      <c r="AA83" s="5"/>
      <c r="AB83" s="5"/>
      <c r="AC83" s="163" t="str">
        <f t="shared" si="5"/>
        <v/>
      </c>
      <c r="AD83" s="12" t="str">
        <f t="shared" si="6"/>
        <v/>
      </c>
      <c r="AE83" s="22" t="str">
        <f>UPPER(IF($V83="","",IF(COUNTIF($AE$20:$AE82,$V83)&lt;1,$V83,"")))</f>
        <v/>
      </c>
      <c r="AF83" s="55" t="str">
        <f>IF(V83="","",IF(COUNTIF(V$21:V$121,$V83)&lt;4,"每隊最少4人",IF(COUNTIF(V$21:V$121,V83)&gt;6,"每隊最多6人",COUNTIF(V$21:V$121,V83))))</f>
        <v/>
      </c>
      <c r="AG83" s="164" t="str">
        <f t="shared" si="7"/>
        <v/>
      </c>
      <c r="AH83" s="5"/>
      <c r="AI83" s="165"/>
      <c r="AJ83" s="42" t="str">
        <f t="shared" si="8"/>
        <v/>
      </c>
      <c r="AK83" s="166" t="str">
        <f t="shared" si="9"/>
        <v/>
      </c>
      <c r="AL83" s="332"/>
      <c r="AM83" s="55"/>
    </row>
    <row r="84" spans="2:39" s="161" customFormat="1" ht="13">
      <c r="B84" s="55" t="str">
        <f t="shared" si="2"/>
        <v/>
      </c>
      <c r="C84" s="160" t="str">
        <f t="shared" si="3"/>
        <v/>
      </c>
      <c r="D84" s="331"/>
      <c r="E84" s="55">
        <v>64</v>
      </c>
      <c r="F84" s="55" t="str">
        <f t="shared" si="4"/>
        <v/>
      </c>
      <c r="G84" s="5"/>
      <c r="H84" s="5"/>
      <c r="I84" s="5"/>
      <c r="J84" s="5"/>
      <c r="K84" s="4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48"/>
      <c r="Z84" s="5"/>
      <c r="AA84" s="5"/>
      <c r="AB84" s="5"/>
      <c r="AC84" s="163" t="str">
        <f t="shared" si="5"/>
        <v/>
      </c>
      <c r="AD84" s="12" t="str">
        <f t="shared" si="6"/>
        <v/>
      </c>
      <c r="AE84" s="22" t="str">
        <f>UPPER(IF($V84="","",IF(COUNTIF($AE$20:$AE83,$V84)&lt;1,$V84,"")))</f>
        <v/>
      </c>
      <c r="AF84" s="55" t="str">
        <f>IF(V84="","",IF(COUNTIF(V$21:V$121,$V84)&lt;4,"每隊最少4人",IF(COUNTIF(V$21:V$121,V84)&gt;6,"每隊最多6人",COUNTIF(V$21:V$121,V84))))</f>
        <v/>
      </c>
      <c r="AG84" s="164" t="str">
        <f t="shared" si="7"/>
        <v/>
      </c>
      <c r="AH84" s="5"/>
      <c r="AI84" s="165"/>
      <c r="AJ84" s="42" t="str">
        <f t="shared" si="8"/>
        <v/>
      </c>
      <c r="AK84" s="166" t="str">
        <f t="shared" si="9"/>
        <v/>
      </c>
      <c r="AL84" s="332"/>
      <c r="AM84" s="55"/>
    </row>
    <row r="85" spans="2:39" s="161" customFormat="1" ht="13">
      <c r="B85" s="55" t="str">
        <f t="shared" ref="B85:B120" si="10">F85</f>
        <v/>
      </c>
      <c r="C85" s="160" t="str">
        <f t="shared" ref="C85:C120" si="11">IF(H85="","",IF(D85="","X",B85&amp;TEXT(D85,"000")))</f>
        <v/>
      </c>
      <c r="D85" s="331"/>
      <c r="E85" s="55">
        <v>65</v>
      </c>
      <c r="F85" s="55" t="str">
        <f t="shared" ref="F85:F120" si="12">IF($I85="M",VLOOKUP($J85,$E$4:$G$9,2,0),IF(I85="F",VLOOKUP($J85,$E$4:$G$9,3,0),IF($I85="","")))</f>
        <v/>
      </c>
      <c r="G85" s="5"/>
      <c r="H85" s="5"/>
      <c r="I85" s="5"/>
      <c r="J85" s="5"/>
      <c r="K85" s="4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48"/>
      <c r="Z85" s="5"/>
      <c r="AA85" s="5"/>
      <c r="AB85" s="5"/>
      <c r="AC85" s="163" t="str">
        <f>IF(J85="","",IF(COUNTA(L85:T85)&gt;3,"限報三項個人項目",IF(COUNTA(L85:T85)=0,"最少填報一個人項目",IF(COUNTA(X85)=1,COUNTA(L85:T85)*($AC$17+$AC$18)+$AC$16,IF(COUNTA(X85)=0,COUNTA(L85:T85)*$AC$17+$AC$16,"Error")))))</f>
        <v/>
      </c>
      <c r="AD85" s="12" t="str">
        <f>IF(AE85="","",$AD$17)</f>
        <v/>
      </c>
      <c r="AE85" s="22" t="str">
        <f>UPPER(IF($V85="","",IF(COUNTIF($AE$20:$AE84,$V85)&lt;1,$V85,"")))</f>
        <v/>
      </c>
      <c r="AF85" s="55" t="str">
        <f>IF(V85="","",IF(COUNTIF(V$21:V$121,$V85)&lt;4,"每隊最少4人",IF(COUNTIF(V$21:V$121,V85)&gt;6,"每隊最多6人",COUNTIF(V$21:V$121,V85))))</f>
        <v/>
      </c>
      <c r="AG85" s="164" t="str">
        <f>IF(F85="","",IF(W85="",SUM(AC85:AD85)+AI85,SUM(AC85:AD85)+AI85+$W$20))</f>
        <v/>
      </c>
      <c r="AH85" s="5"/>
      <c r="AI85" s="165"/>
      <c r="AJ85" s="42" t="str">
        <f t="shared" ref="AJ85:AJ120" si="13">AG85</f>
        <v/>
      </c>
      <c r="AK85" s="166" t="str">
        <f t="shared" ref="AK85:AK120" si="14">IF(AG85="","",IF(AJ85-AG85=0,"",AJ85-AG85))</f>
        <v/>
      </c>
      <c r="AL85" s="332"/>
      <c r="AM85" s="55"/>
    </row>
    <row r="86" spans="2:39" s="161" customFormat="1">
      <c r="B86" s="55" t="str">
        <f t="shared" si="10"/>
        <v/>
      </c>
      <c r="C86" s="160" t="str">
        <f t="shared" si="11"/>
        <v/>
      </c>
      <c r="D86" s="333"/>
      <c r="E86" s="55">
        <v>66</v>
      </c>
      <c r="F86" s="55" t="str">
        <f t="shared" si="12"/>
        <v/>
      </c>
      <c r="G86" s="5"/>
      <c r="H86" s="5"/>
      <c r="I86" s="5"/>
      <c r="J86" s="5"/>
      <c r="K86" s="4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48"/>
      <c r="Z86" s="5"/>
      <c r="AA86" s="5"/>
      <c r="AB86" s="5"/>
      <c r="AC86" s="163" t="str">
        <f>IF(J86="","",IF(COUNTA(L86:T86)&gt;3,"限報三項個人項目",IF(COUNTA(L86:T86)=0,"最少填報一個人項目",IF(COUNTA(X86)=1,COUNTA(L86:T86)*($AC$17+$AC$18)+$AC$16,IF(COUNTA(X86)=0,COUNTA(L86:T86)*$AC$17+$AC$16,"Error")))))</f>
        <v/>
      </c>
      <c r="AD86" s="12" t="str">
        <f>IF(AE86="","",$AD$17)</f>
        <v/>
      </c>
      <c r="AE86" s="22" t="str">
        <f>UPPER(IF($V86="","",IF(COUNTIF($AE$20:$AE85,$V86)&lt;1,$V86,"")))</f>
        <v/>
      </c>
      <c r="AF86" s="55" t="str">
        <f>IF(V86="","",IF(COUNTIF(V$21:V$121,$V86)&lt;4,"每隊最少4人",IF(COUNTIF(V$21:V$121,V86)&gt;6,"每隊最多6人",COUNTIF(V$21:V$121,V86))))</f>
        <v/>
      </c>
      <c r="AG86" s="164" t="str">
        <f>IF(F86="","",IF(W86="",SUM(AC86:AD86)+AI86,SUM(AC86:AD86)+AI86+$W$20))</f>
        <v/>
      </c>
      <c r="AH86" s="5"/>
      <c r="AI86" s="165"/>
      <c r="AJ86" s="42" t="str">
        <f t="shared" si="13"/>
        <v/>
      </c>
      <c r="AK86" s="166" t="str">
        <f t="shared" si="14"/>
        <v/>
      </c>
      <c r="AL86" s="332"/>
      <c r="AM86" s="55"/>
    </row>
    <row r="87" spans="2:39" s="161" customFormat="1">
      <c r="B87" s="55" t="str">
        <f t="shared" si="10"/>
        <v/>
      </c>
      <c r="C87" s="160" t="str">
        <f t="shared" si="11"/>
        <v/>
      </c>
      <c r="D87" s="333"/>
      <c r="E87" s="55">
        <v>67</v>
      </c>
      <c r="F87" s="55" t="str">
        <f t="shared" si="12"/>
        <v/>
      </c>
      <c r="G87" s="5"/>
      <c r="H87" s="5"/>
      <c r="I87" s="5"/>
      <c r="J87" s="5"/>
      <c r="K87" s="4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48"/>
      <c r="Z87" s="5"/>
      <c r="AA87" s="5"/>
      <c r="AB87" s="5"/>
      <c r="AC87" s="163" t="str">
        <f>IF(J87="","",IF(COUNTA(L87:T87)&gt;3,"限報三項個人項目",IF(COUNTA(L87:T87)=0,"最少填報一個人項目",IF(COUNTA(X87)=1,COUNTA(L87:T87)*($AC$17+$AC$18)+$AC$16,IF(COUNTA(X87)=0,COUNTA(L87:T87)*$AC$17+$AC$16,"Error")))))</f>
        <v/>
      </c>
      <c r="AD87" s="12" t="str">
        <f>IF(AE87="","",$AD$17)</f>
        <v/>
      </c>
      <c r="AE87" s="22" t="str">
        <f>UPPER(IF($V87="","",IF(COUNTIF($AE$20:$AE86,$V87)&lt;1,$V87,"")))</f>
        <v/>
      </c>
      <c r="AF87" s="55" t="str">
        <f>IF(V87="","",IF(COUNTIF(V$21:V$121,$V87)&lt;4,"每隊最少4人",IF(COUNTIF(V$21:V$121,V87)&gt;6,"每隊最多6人",COUNTIF(V$21:V$121,V87))))</f>
        <v/>
      </c>
      <c r="AG87" s="164" t="str">
        <f>IF(F87="","",IF(W87="",SUM(AC87:AD87)+AI87,SUM(AC87:AD87)+AI87+$W$20))</f>
        <v/>
      </c>
      <c r="AH87" s="5"/>
      <c r="AI87" s="165"/>
      <c r="AJ87" s="42" t="str">
        <f t="shared" si="13"/>
        <v/>
      </c>
      <c r="AK87" s="166" t="str">
        <f t="shared" si="14"/>
        <v/>
      </c>
      <c r="AL87" s="332"/>
      <c r="AM87" s="55"/>
    </row>
    <row r="88" spans="2:39" s="161" customFormat="1">
      <c r="B88" s="55" t="str">
        <f t="shared" si="10"/>
        <v/>
      </c>
      <c r="C88" s="160" t="str">
        <f t="shared" si="11"/>
        <v/>
      </c>
      <c r="D88" s="333"/>
      <c r="E88" s="55">
        <v>68</v>
      </c>
      <c r="F88" s="55" t="str">
        <f t="shared" si="12"/>
        <v/>
      </c>
      <c r="G88" s="5"/>
      <c r="H88" s="5"/>
      <c r="I88" s="5"/>
      <c r="J88" s="5"/>
      <c r="K88" s="4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48"/>
      <c r="Z88" s="5"/>
      <c r="AA88" s="5"/>
      <c r="AB88" s="5"/>
      <c r="AC88" s="163" t="str">
        <f>IF(J88="","",IF(COUNTA(L88:T88)&gt;3,"限報三項個人項目",IF(COUNTA(L88:T88)=0,"最少填報一個人項目",IF(COUNTA(X88)=1,COUNTA(L88:T88)*($AC$17+$AC$18)+$AC$16,IF(COUNTA(X88)=0,COUNTA(L88:T88)*$AC$17+$AC$16,"Error")))))</f>
        <v/>
      </c>
      <c r="AD88" s="12" t="str">
        <f>IF(AE88="","",$AD$17)</f>
        <v/>
      </c>
      <c r="AE88" s="22" t="str">
        <f>UPPER(IF($V88="","",IF(COUNTIF($AE$20:$AE87,$V88)&lt;1,$V88,"")))</f>
        <v/>
      </c>
      <c r="AF88" s="55" t="str">
        <f>IF(V88="","",IF(COUNTIF(V$21:V$121,$V88)&lt;4,"每隊最少4人",IF(COUNTIF(V$21:V$121,V88)&gt;6,"每隊最多6人",COUNTIF(V$21:V$121,V88))))</f>
        <v/>
      </c>
      <c r="AG88" s="164" t="str">
        <f>IF(F88="","",IF(W88="",SUM(AC88:AD88)+AI88,SUM(AC88:AD88)+AI88+$W$20))</f>
        <v/>
      </c>
      <c r="AH88" s="5"/>
      <c r="AI88" s="165"/>
      <c r="AJ88" s="42" t="str">
        <f t="shared" si="13"/>
        <v/>
      </c>
      <c r="AK88" s="166" t="str">
        <f t="shared" si="14"/>
        <v/>
      </c>
      <c r="AL88" s="332"/>
      <c r="AM88" s="55"/>
    </row>
    <row r="89" spans="2:39" s="161" customFormat="1" ht="13">
      <c r="B89" s="55" t="str">
        <f t="shared" si="10"/>
        <v/>
      </c>
      <c r="C89" s="160" t="str">
        <f t="shared" si="11"/>
        <v/>
      </c>
      <c r="D89" s="162"/>
      <c r="E89" s="55">
        <v>69</v>
      </c>
      <c r="F89" s="55" t="str">
        <f t="shared" si="12"/>
        <v/>
      </c>
      <c r="G89" s="5"/>
      <c r="H89" s="5"/>
      <c r="I89" s="5"/>
      <c r="J89" s="5"/>
      <c r="K89" s="4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48"/>
      <c r="Z89" s="5"/>
      <c r="AA89" s="5"/>
      <c r="AB89" s="5"/>
      <c r="AC89" s="163" t="str">
        <f>IF(J89="","",IF(COUNTA(L89:T89)&gt;3,"限報三項個人項目",IF(COUNTA(L89:T89)=0,"最少填報一個人項目",IF(COUNTA(X89)=1,COUNTA(L89:T89)*($AC$17+$AC$18)+$AC$16,IF(COUNTA(X89)=0,COUNTA(L89:T89)*$AC$17+$AC$16,"Error")))))</f>
        <v/>
      </c>
      <c r="AD89" s="12" t="str">
        <f>IF(AE89="","",$AD$17)</f>
        <v/>
      </c>
      <c r="AE89" s="22" t="str">
        <f>UPPER(IF($V89="","",IF(COUNTIF($AE$20:$AE88,$V89)&lt;1,$V89,"")))</f>
        <v/>
      </c>
      <c r="AF89" s="55" t="str">
        <f>IF(V89="","",IF(COUNTIF(V$21:V$121,$V89)&lt;4,"每隊最少4人",IF(COUNTIF(V$21:V$121,V89)&gt;6,"每隊最多6人",COUNTIF(V$21:V$121,V89))))</f>
        <v/>
      </c>
      <c r="AG89" s="164" t="str">
        <f>IF(F89="","",IF(W89="",SUM(AC89:AD89)+AI89,SUM(AC89:AD89)+AI89+$W$20))</f>
        <v/>
      </c>
      <c r="AH89" s="5"/>
      <c r="AI89" s="165"/>
      <c r="AJ89" s="42" t="str">
        <f t="shared" si="13"/>
        <v/>
      </c>
      <c r="AK89" s="166" t="str">
        <f t="shared" si="14"/>
        <v/>
      </c>
      <c r="AL89" s="332"/>
      <c r="AM89" s="55"/>
    </row>
    <row r="90" spans="2:39" s="161" customFormat="1">
      <c r="B90" s="55" t="str">
        <f t="shared" si="10"/>
        <v/>
      </c>
      <c r="C90" s="160" t="str">
        <f t="shared" si="11"/>
        <v/>
      </c>
      <c r="D90" s="333"/>
      <c r="E90" s="55">
        <v>70</v>
      </c>
      <c r="F90" s="55" t="str">
        <f t="shared" si="12"/>
        <v/>
      </c>
      <c r="G90" s="5"/>
      <c r="H90" s="5"/>
      <c r="I90" s="5"/>
      <c r="J90" s="5"/>
      <c r="K90" s="4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48"/>
      <c r="Z90" s="5"/>
      <c r="AA90" s="5"/>
      <c r="AB90" s="5"/>
      <c r="AC90" s="163" t="str">
        <f>IF(J90="","",IF(COUNTA(L90:T90)&gt;3,"限報三項個人項目",IF(COUNTA(L90:T90)=0,"最少填報一個人項目",IF(COUNTA(X90)=1,COUNTA(L90:T90)*($AC$17+$AC$18)+$AC$16,IF(COUNTA(X90)=0,COUNTA(L90:T90)*$AC$17+$AC$16,"Error")))))</f>
        <v/>
      </c>
      <c r="AD90" s="12" t="str">
        <f>IF(AE90="","",$AD$17)</f>
        <v/>
      </c>
      <c r="AE90" s="22" t="str">
        <f>UPPER(IF($V90="","",IF(COUNTIF($AE$20:$AE89,$V90)&lt;1,$V90,"")))</f>
        <v/>
      </c>
      <c r="AF90" s="55" t="str">
        <f>IF(V90="","",IF(COUNTIF(V$21:V$121,$V90)&lt;4,"每隊最少4人",IF(COUNTIF(V$21:V$121,V90)&gt;6,"每隊最多6人",COUNTIF(V$21:V$121,V90))))</f>
        <v/>
      </c>
      <c r="AG90" s="164" t="str">
        <f>IF(F90="","",IF(W90="",SUM(AC90:AD90)+AI90,SUM(AC90:AD90)+AI90+$W$20))</f>
        <v/>
      </c>
      <c r="AH90" s="5"/>
      <c r="AI90" s="165"/>
      <c r="AJ90" s="42" t="str">
        <f t="shared" si="13"/>
        <v/>
      </c>
      <c r="AK90" s="166" t="str">
        <f t="shared" si="14"/>
        <v/>
      </c>
      <c r="AL90" s="332"/>
      <c r="AM90" s="55"/>
    </row>
    <row r="91" spans="2:39" s="161" customFormat="1">
      <c r="B91" s="55" t="str">
        <f t="shared" si="10"/>
        <v/>
      </c>
      <c r="C91" s="160" t="str">
        <f t="shared" si="11"/>
        <v/>
      </c>
      <c r="D91" s="333"/>
      <c r="E91" s="55">
        <v>71</v>
      </c>
      <c r="F91" s="55" t="str">
        <f t="shared" si="12"/>
        <v/>
      </c>
      <c r="G91" s="5"/>
      <c r="H91" s="5"/>
      <c r="I91" s="5"/>
      <c r="J91" s="5"/>
      <c r="K91" s="4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48"/>
      <c r="Z91" s="5"/>
      <c r="AA91" s="5"/>
      <c r="AB91" s="5"/>
      <c r="AC91" s="163" t="str">
        <f>IF(J91="","",IF(COUNTA(L91:T91)&gt;3,"限報三項個人項目",IF(COUNTA(L91:T91)=0,"最少填報一個人項目",IF(COUNTA(X91)=1,COUNTA(L91:T91)*($AC$17+$AC$18)+$AC$16,IF(COUNTA(X91)=0,COUNTA(L91:T91)*$AC$17+$AC$16,"Error")))))</f>
        <v/>
      </c>
      <c r="AD91" s="12" t="str">
        <f>IF(AE91="","",$AD$17)</f>
        <v/>
      </c>
      <c r="AE91" s="22" t="str">
        <f>UPPER(IF($V91="","",IF(COUNTIF($AE$20:$AE90,$V91)&lt;1,$V91,"")))</f>
        <v/>
      </c>
      <c r="AF91" s="55" t="str">
        <f>IF(V91="","",IF(COUNTIF(V$21:V$121,$V91)&lt;4,"每隊最少4人",IF(COUNTIF(V$21:V$121,V91)&gt;6,"每隊最多6人",COUNTIF(V$21:V$121,V91))))</f>
        <v/>
      </c>
      <c r="AG91" s="164" t="str">
        <f>IF(F91="","",IF(W91="",SUM(AC91:AD91)+AI91,SUM(AC91:AD91)+AI91+$W$20))</f>
        <v/>
      </c>
      <c r="AH91" s="5"/>
      <c r="AI91" s="165"/>
      <c r="AJ91" s="42" t="str">
        <f t="shared" si="13"/>
        <v/>
      </c>
      <c r="AK91" s="166" t="str">
        <f t="shared" si="14"/>
        <v/>
      </c>
      <c r="AL91" s="332"/>
      <c r="AM91" s="55"/>
    </row>
    <row r="92" spans="2:39" s="161" customFormat="1" ht="13">
      <c r="B92" s="55" t="str">
        <f t="shared" si="10"/>
        <v/>
      </c>
      <c r="C92" s="160" t="str">
        <f t="shared" si="11"/>
        <v/>
      </c>
      <c r="E92" s="55">
        <v>72</v>
      </c>
      <c r="F92" s="55" t="str">
        <f t="shared" si="12"/>
        <v/>
      </c>
      <c r="G92" s="5"/>
      <c r="H92" s="5"/>
      <c r="I92" s="5"/>
      <c r="J92" s="5"/>
      <c r="K92" s="4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48"/>
      <c r="Z92" s="5"/>
      <c r="AA92" s="5"/>
      <c r="AB92" s="5"/>
      <c r="AC92" s="163" t="str">
        <f>IF(J92="","",IF(COUNTA(L92:T92)&gt;3,"限報三項個人項目",IF(COUNTA(L92:T92)=0,"最少填報一個人項目",IF(COUNTA(X92)=1,COUNTA(L92:T92)*($AC$17+$AC$18)+$AC$16,IF(COUNTA(X92)=0,COUNTA(L92:T92)*$AC$17+$AC$16,"Error")))))</f>
        <v/>
      </c>
      <c r="AD92" s="12" t="str">
        <f>IF(AE92="","",$AD$17)</f>
        <v/>
      </c>
      <c r="AE92" s="22" t="str">
        <f>UPPER(IF($V92="","",IF(COUNTIF($AE$20:$AE91,$V92)&lt;1,$V92,"")))</f>
        <v/>
      </c>
      <c r="AF92" s="55" t="str">
        <f>IF(V92="","",IF(COUNTIF(V$21:V$121,$V92)&lt;4,"每隊最少4人",IF(COUNTIF(V$21:V$121,V92)&gt;6,"每隊最多6人",COUNTIF(V$21:V$121,V92))))</f>
        <v/>
      </c>
      <c r="AG92" s="164" t="str">
        <f>IF(F92="","",IF(W92="",SUM(AC92:AD92)+AI92,SUM(AC92:AD92)+AI92+$W$20))</f>
        <v/>
      </c>
      <c r="AH92" s="5"/>
      <c r="AI92" s="165"/>
      <c r="AJ92" s="42" t="str">
        <f t="shared" si="13"/>
        <v/>
      </c>
      <c r="AK92" s="166" t="str">
        <f t="shared" si="14"/>
        <v/>
      </c>
      <c r="AL92" s="332"/>
      <c r="AM92" s="55"/>
    </row>
    <row r="93" spans="2:39" s="161" customFormat="1" ht="13">
      <c r="B93" s="55" t="str">
        <f t="shared" si="10"/>
        <v/>
      </c>
      <c r="C93" s="160" t="str">
        <f t="shared" si="11"/>
        <v/>
      </c>
      <c r="D93" s="162"/>
      <c r="E93" s="55">
        <v>73</v>
      </c>
      <c r="F93" s="55" t="str">
        <f t="shared" si="12"/>
        <v/>
      </c>
      <c r="G93" s="5"/>
      <c r="H93" s="5"/>
      <c r="I93" s="5"/>
      <c r="J93" s="5"/>
      <c r="K93" s="4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48"/>
      <c r="Z93" s="5"/>
      <c r="AA93" s="5"/>
      <c r="AB93" s="5"/>
      <c r="AC93" s="163" t="str">
        <f>IF(J93="","",IF(COUNTA(L93:T93)&gt;3,"限報三項個人項目",IF(COUNTA(L93:T93)=0,"最少填報一個人項目",IF(COUNTA(X93)=1,COUNTA(L93:T93)*($AC$17+$AC$18)+$AC$16,IF(COUNTA(X93)=0,COUNTA(L93:T93)*$AC$17+$AC$16,"Error")))))</f>
        <v/>
      </c>
      <c r="AD93" s="12" t="str">
        <f>IF(AE93="","",$AD$17)</f>
        <v/>
      </c>
      <c r="AE93" s="22" t="str">
        <f>UPPER(IF($V93="","",IF(COUNTIF($AE$20:$AE92,$V93)&lt;1,$V93,"")))</f>
        <v/>
      </c>
      <c r="AF93" s="55" t="str">
        <f>IF(V93="","",IF(COUNTIF(V$21:V$121,$V93)&lt;4,"每隊最少4人",IF(COUNTIF(V$21:V$121,V93)&gt;6,"每隊最多6人",COUNTIF(V$21:V$121,V93))))</f>
        <v/>
      </c>
      <c r="AG93" s="164" t="str">
        <f>IF(F93="","",IF(W93="",SUM(AC93:AD93)+AI93,SUM(AC93:AD93)+AI93+$W$20))</f>
        <v/>
      </c>
      <c r="AH93" s="5"/>
      <c r="AI93" s="165"/>
      <c r="AJ93" s="42" t="str">
        <f t="shared" si="13"/>
        <v/>
      </c>
      <c r="AK93" s="166" t="str">
        <f t="shared" si="14"/>
        <v/>
      </c>
      <c r="AL93" s="332"/>
      <c r="AM93" s="55"/>
    </row>
    <row r="94" spans="2:39" s="161" customFormat="1">
      <c r="B94" s="55" t="str">
        <f t="shared" si="10"/>
        <v/>
      </c>
      <c r="C94" s="160" t="str">
        <f t="shared" si="11"/>
        <v/>
      </c>
      <c r="D94" s="333"/>
      <c r="E94" s="55">
        <v>74</v>
      </c>
      <c r="F94" s="55" t="str">
        <f t="shared" si="12"/>
        <v/>
      </c>
      <c r="G94" s="5"/>
      <c r="H94" s="5"/>
      <c r="I94" s="5"/>
      <c r="J94" s="5"/>
      <c r="K94" s="4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48"/>
      <c r="Z94" s="5"/>
      <c r="AA94" s="5"/>
      <c r="AB94" s="5"/>
      <c r="AC94" s="163" t="str">
        <f>IF(J94="","",IF(COUNTA(L94:T94)&gt;3,"限報三項個人項目",IF(COUNTA(L94:T94)=0,"最少填報一個人項目",IF(COUNTA(X94)=1,COUNTA(L94:T94)*($AC$17+$AC$18)+$AC$16,IF(COUNTA(X94)=0,COUNTA(L94:T94)*$AC$17+$AC$16,"Error")))))</f>
        <v/>
      </c>
      <c r="AD94" s="12" t="str">
        <f>IF(AE94="","",$AD$17)</f>
        <v/>
      </c>
      <c r="AE94" s="22" t="str">
        <f>UPPER(IF($V94="","",IF(COUNTIF($AE$20:$AE93,$V94)&lt;1,$V94,"")))</f>
        <v/>
      </c>
      <c r="AF94" s="55" t="str">
        <f>IF(V94="","",IF(COUNTIF(V$21:V$121,$V94)&lt;4,"每隊最少4人",IF(COUNTIF(V$21:V$121,V94)&gt;6,"每隊最多6人",COUNTIF(V$21:V$121,V94))))</f>
        <v/>
      </c>
      <c r="AG94" s="164" t="str">
        <f>IF(F94="","",IF(W94="",SUM(AC94:AD94)+AI94,SUM(AC94:AD94)+AI94+$W$20))</f>
        <v/>
      </c>
      <c r="AH94" s="5"/>
      <c r="AI94" s="165"/>
      <c r="AJ94" s="42" t="str">
        <f t="shared" si="13"/>
        <v/>
      </c>
      <c r="AK94" s="166" t="str">
        <f t="shared" si="14"/>
        <v/>
      </c>
      <c r="AL94" s="332"/>
      <c r="AM94" s="55"/>
    </row>
    <row r="95" spans="2:39" s="161" customFormat="1" ht="13">
      <c r="B95" s="55" t="str">
        <f t="shared" si="10"/>
        <v/>
      </c>
      <c r="C95" s="160" t="str">
        <f t="shared" si="11"/>
        <v/>
      </c>
      <c r="D95" s="331"/>
      <c r="E95" s="55">
        <v>75</v>
      </c>
      <c r="F95" s="55" t="str">
        <f t="shared" si="12"/>
        <v/>
      </c>
      <c r="G95" s="5"/>
      <c r="H95" s="5"/>
      <c r="I95" s="5"/>
      <c r="J95" s="5"/>
      <c r="K95" s="4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48"/>
      <c r="Z95" s="5"/>
      <c r="AA95" s="5"/>
      <c r="AB95" s="5"/>
      <c r="AC95" s="163" t="str">
        <f>IF(J95="","",IF(COUNTA(L95:T95)&gt;3,"限報三項個人項目",IF(COUNTA(L95:T95)=0,"最少填報一個人項目",IF(COUNTA(X95)=1,COUNTA(L95:T95)*($AC$17+$AC$18)+$AC$16,IF(COUNTA(X95)=0,COUNTA(L95:T95)*$AC$17+$AC$16,"Error")))))</f>
        <v/>
      </c>
      <c r="AD95" s="12" t="str">
        <f>IF(AE95="","",$AD$17)</f>
        <v/>
      </c>
      <c r="AE95" s="22" t="str">
        <f>UPPER(IF($V95="","",IF(COUNTIF($AE$20:$AE94,$V95)&lt;1,$V95,"")))</f>
        <v/>
      </c>
      <c r="AF95" s="55" t="str">
        <f>IF(V95="","",IF(COUNTIF(V$21:V$121,$V95)&lt;4,"每隊最少4人",IF(COUNTIF(V$21:V$121,V95)&gt;6,"每隊最多6人",COUNTIF(V$21:V$121,V95))))</f>
        <v/>
      </c>
      <c r="AG95" s="164" t="str">
        <f>IF(F95="","",IF(W95="",SUM(AC95:AD95)+AI95,SUM(AC95:AD95)+AI95+$W$20))</f>
        <v/>
      </c>
      <c r="AH95" s="5"/>
      <c r="AI95" s="165"/>
      <c r="AJ95" s="42" t="str">
        <f t="shared" si="13"/>
        <v/>
      </c>
      <c r="AK95" s="166" t="str">
        <f t="shared" si="14"/>
        <v/>
      </c>
      <c r="AL95" s="332"/>
      <c r="AM95" s="55"/>
    </row>
    <row r="96" spans="2:39" s="161" customFormat="1">
      <c r="B96" s="55" t="str">
        <f t="shared" si="10"/>
        <v/>
      </c>
      <c r="C96" s="160" t="str">
        <f t="shared" si="11"/>
        <v/>
      </c>
      <c r="D96" s="333"/>
      <c r="E96" s="55">
        <v>76</v>
      </c>
      <c r="F96" s="55" t="str">
        <f t="shared" si="12"/>
        <v/>
      </c>
      <c r="G96" s="5"/>
      <c r="H96" s="5"/>
      <c r="I96" s="5"/>
      <c r="J96" s="5"/>
      <c r="K96" s="4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48"/>
      <c r="Z96" s="5"/>
      <c r="AA96" s="5"/>
      <c r="AB96" s="5"/>
      <c r="AC96" s="163" t="str">
        <f>IF(J96="","",IF(COUNTA(L96:T96)&gt;3,"限報三項個人項目",IF(COUNTA(L96:T96)=0,"最少填報一個人項目",IF(COUNTA(X96)=1,COUNTA(L96:T96)*($AC$17+$AC$18)+$AC$16,IF(COUNTA(X96)=0,COUNTA(L96:T96)*$AC$17+$AC$16,"Error")))))</f>
        <v/>
      </c>
      <c r="AD96" s="12" t="str">
        <f>IF(AE96="","",$AD$17)</f>
        <v/>
      </c>
      <c r="AE96" s="22" t="str">
        <f>UPPER(IF($V96="","",IF(COUNTIF($AE$20:$AE95,$V96)&lt;1,$V96,"")))</f>
        <v/>
      </c>
      <c r="AF96" s="55" t="str">
        <f>IF(V96="","",IF(COUNTIF(V$21:V$121,$V96)&lt;4,"每隊最少4人",IF(COUNTIF(V$21:V$121,V96)&gt;6,"每隊最多6人",COUNTIF(V$21:V$121,V96))))</f>
        <v/>
      </c>
      <c r="AG96" s="164" t="str">
        <f>IF(F96="","",IF(W96="",SUM(AC96:AD96)+AI96,SUM(AC96:AD96)+AI96+$W$20))</f>
        <v/>
      </c>
      <c r="AH96" s="5"/>
      <c r="AI96" s="165"/>
      <c r="AJ96" s="42" t="str">
        <f t="shared" si="13"/>
        <v/>
      </c>
      <c r="AK96" s="166" t="str">
        <f t="shared" si="14"/>
        <v/>
      </c>
      <c r="AL96" s="332"/>
      <c r="AM96" s="55"/>
    </row>
    <row r="97" spans="2:39" s="161" customFormat="1">
      <c r="B97" s="55" t="str">
        <f t="shared" si="10"/>
        <v/>
      </c>
      <c r="C97" s="160" t="str">
        <f t="shared" si="11"/>
        <v/>
      </c>
      <c r="D97" s="333"/>
      <c r="E97" s="55">
        <v>77</v>
      </c>
      <c r="F97" s="55" t="str">
        <f t="shared" si="12"/>
        <v/>
      </c>
      <c r="G97" s="5"/>
      <c r="H97" s="5"/>
      <c r="I97" s="5"/>
      <c r="J97" s="5"/>
      <c r="K97" s="4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48"/>
      <c r="Z97" s="5"/>
      <c r="AA97" s="5"/>
      <c r="AB97" s="5"/>
      <c r="AC97" s="163" t="str">
        <f>IF(J97="","",IF(COUNTA(L97:T97)&gt;3,"限報三項個人項目",IF(COUNTA(L97:T97)=0,"最少填報一個人項目",IF(COUNTA(X97)=1,COUNTA(L97:T97)*($AC$17+$AC$18)+$AC$16,IF(COUNTA(X97)=0,COUNTA(L97:T97)*$AC$17+$AC$16,"Error")))))</f>
        <v/>
      </c>
      <c r="AD97" s="12" t="str">
        <f>IF(AE97="","",$AD$17)</f>
        <v/>
      </c>
      <c r="AE97" s="22" t="str">
        <f>UPPER(IF($V97="","",IF(COUNTIF($AE$20:$AE96,$V97)&lt;1,$V97,"")))</f>
        <v/>
      </c>
      <c r="AF97" s="55" t="str">
        <f>IF(V97="","",IF(COUNTIF(V$21:V$121,$V97)&lt;4,"每隊最少4人",IF(COUNTIF(V$21:V$121,V97)&gt;6,"每隊最多6人",COUNTIF(V$21:V$121,V97))))</f>
        <v/>
      </c>
      <c r="AG97" s="164" t="str">
        <f>IF(F97="","",IF(W97="",SUM(AC97:AD97)+AI97,SUM(AC97:AD97)+AI97+$W$20))</f>
        <v/>
      </c>
      <c r="AH97" s="5"/>
      <c r="AI97" s="165"/>
      <c r="AJ97" s="42" t="str">
        <f t="shared" si="13"/>
        <v/>
      </c>
      <c r="AK97" s="166" t="str">
        <f t="shared" si="14"/>
        <v/>
      </c>
      <c r="AL97" s="332"/>
      <c r="AM97" s="55"/>
    </row>
    <row r="98" spans="2:39" s="161" customFormat="1" ht="13">
      <c r="B98" s="55" t="str">
        <f t="shared" si="10"/>
        <v/>
      </c>
      <c r="C98" s="160" t="str">
        <f t="shared" si="11"/>
        <v/>
      </c>
      <c r="E98" s="55">
        <v>78</v>
      </c>
      <c r="F98" s="55" t="str">
        <f t="shared" si="12"/>
        <v/>
      </c>
      <c r="G98" s="5"/>
      <c r="H98" s="5"/>
      <c r="I98" s="5"/>
      <c r="J98" s="5"/>
      <c r="K98" s="4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48"/>
      <c r="Z98" s="5"/>
      <c r="AA98" s="5"/>
      <c r="AB98" s="5"/>
      <c r="AC98" s="163" t="str">
        <f>IF(J98="","",IF(COUNTA(L98:T98)&gt;3,"限報三項個人項目",IF(COUNTA(L98:T98)=0,"最少填報一個人項目",IF(COUNTA(X98)=1,COUNTA(L98:T98)*($AC$17+$AC$18)+$AC$16,IF(COUNTA(X98)=0,COUNTA(L98:T98)*$AC$17+$AC$16,"Error")))))</f>
        <v/>
      </c>
      <c r="AD98" s="12" t="str">
        <f>IF(AE98="","",$AD$17)</f>
        <v/>
      </c>
      <c r="AE98" s="22" t="str">
        <f>UPPER(IF($V98="","",IF(COUNTIF($AE$20:$AE97,$V98)&lt;1,$V98,"")))</f>
        <v/>
      </c>
      <c r="AF98" s="55" t="str">
        <f>IF(V98="","",IF(COUNTIF(V$21:V$121,$V98)&lt;4,"每隊最少4人",IF(COUNTIF(V$21:V$121,V98)&gt;6,"每隊最多6人",COUNTIF(V$21:V$121,V98))))</f>
        <v/>
      </c>
      <c r="AG98" s="164" t="str">
        <f>IF(F98="","",IF(W98="",SUM(AC98:AD98)+AI98,SUM(AC98:AD98)+AI98+$W$20))</f>
        <v/>
      </c>
      <c r="AH98" s="5"/>
      <c r="AI98" s="165"/>
      <c r="AJ98" s="42" t="str">
        <f t="shared" si="13"/>
        <v/>
      </c>
      <c r="AK98" s="166" t="str">
        <f t="shared" si="14"/>
        <v/>
      </c>
      <c r="AL98" s="332"/>
      <c r="AM98" s="55"/>
    </row>
    <row r="99" spans="2:39" s="161" customFormat="1" ht="13">
      <c r="B99" s="55" t="str">
        <f t="shared" si="10"/>
        <v/>
      </c>
      <c r="C99" s="160" t="str">
        <f t="shared" si="11"/>
        <v/>
      </c>
      <c r="D99" s="162"/>
      <c r="E99" s="55">
        <v>79</v>
      </c>
      <c r="F99" s="55" t="str">
        <f t="shared" si="12"/>
        <v/>
      </c>
      <c r="G99" s="5"/>
      <c r="H99" s="5"/>
      <c r="I99" s="5"/>
      <c r="J99" s="5"/>
      <c r="K99" s="4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48"/>
      <c r="Z99" s="5"/>
      <c r="AA99" s="5"/>
      <c r="AB99" s="5"/>
      <c r="AC99" s="163" t="str">
        <f>IF(J99="","",IF(COUNTA(L99:T99)&gt;3,"限報三項個人項目",IF(COUNTA(L99:T99)=0,"最少填報一個人項目",IF(COUNTA(X99)=1,COUNTA(L99:T99)*($AC$17+$AC$18)+$AC$16,IF(COUNTA(X99)=0,COUNTA(L99:T99)*$AC$17+$AC$16,"Error")))))</f>
        <v/>
      </c>
      <c r="AD99" s="12" t="str">
        <f>IF(AE99="","",$AD$17)</f>
        <v/>
      </c>
      <c r="AE99" s="22" t="str">
        <f>UPPER(IF($V99="","",IF(COUNTIF($AE$20:$AE98,$V99)&lt;1,$V99,"")))</f>
        <v/>
      </c>
      <c r="AF99" s="55" t="str">
        <f>IF(V99="","",IF(COUNTIF(V$21:V$121,$V99)&lt;4,"每隊最少4人",IF(COUNTIF(V$21:V$121,V99)&gt;6,"每隊最多6人",COUNTIF(V$21:V$121,V99))))</f>
        <v/>
      </c>
      <c r="AG99" s="164" t="str">
        <f>IF(F99="","",IF(W99="",SUM(AC99:AD99)+AI99,SUM(AC99:AD99)+AI99+$W$20))</f>
        <v/>
      </c>
      <c r="AH99" s="5"/>
      <c r="AI99" s="165"/>
      <c r="AJ99" s="42" t="str">
        <f t="shared" si="13"/>
        <v/>
      </c>
      <c r="AK99" s="166" t="str">
        <f t="shared" si="14"/>
        <v/>
      </c>
      <c r="AL99" s="332"/>
      <c r="AM99" s="55"/>
    </row>
    <row r="100" spans="2:39" s="161" customFormat="1">
      <c r="B100" s="55" t="str">
        <f t="shared" si="10"/>
        <v/>
      </c>
      <c r="C100" s="160" t="str">
        <f t="shared" si="11"/>
        <v/>
      </c>
      <c r="D100" s="333"/>
      <c r="E100" s="55">
        <v>80</v>
      </c>
      <c r="F100" s="55" t="str">
        <f t="shared" si="12"/>
        <v/>
      </c>
      <c r="G100" s="5"/>
      <c r="H100" s="5"/>
      <c r="I100" s="5"/>
      <c r="J100" s="5"/>
      <c r="K100" s="4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48"/>
      <c r="Z100" s="5"/>
      <c r="AA100" s="5"/>
      <c r="AB100" s="5"/>
      <c r="AC100" s="163" t="str">
        <f>IF(J100="","",IF(COUNTA(L100:T100)&gt;3,"限報三項個人項目",IF(COUNTA(L100:T100)=0,"最少填報一個人項目",IF(COUNTA(X100)=1,COUNTA(L100:T100)*($AC$17+$AC$18)+$AC$16,IF(COUNTA(X100)=0,COUNTA(L100:T100)*$AC$17+$AC$16,"Error")))))</f>
        <v/>
      </c>
      <c r="AD100" s="12" t="str">
        <f>IF(AE100="","",$AD$17)</f>
        <v/>
      </c>
      <c r="AE100" s="22" t="str">
        <f>UPPER(IF($V100="","",IF(COUNTIF($AE$20:$AE99,$V100)&lt;1,$V100,"")))</f>
        <v/>
      </c>
      <c r="AF100" s="55" t="str">
        <f>IF(V100="","",IF(COUNTIF(V$21:V$121,$V100)&lt;4,"每隊最少4人",IF(COUNTIF(V$21:V$121,V100)&gt;6,"每隊最多6人",COUNTIF(V$21:V$121,V100))))</f>
        <v/>
      </c>
      <c r="AG100" s="164" t="str">
        <f>IF(F100="","",IF(W100="",SUM(AC100:AD100)+AI100,SUM(AC100:AD100)+AI100+$W$20))</f>
        <v/>
      </c>
      <c r="AH100" s="5"/>
      <c r="AI100" s="165"/>
      <c r="AJ100" s="42" t="str">
        <f t="shared" si="13"/>
        <v/>
      </c>
      <c r="AK100" s="166" t="str">
        <f t="shared" si="14"/>
        <v/>
      </c>
      <c r="AL100" s="332"/>
      <c r="AM100" s="55"/>
    </row>
    <row r="101" spans="2:39" s="161" customFormat="1">
      <c r="B101" s="55" t="str">
        <f t="shared" si="10"/>
        <v/>
      </c>
      <c r="C101" s="160" t="str">
        <f t="shared" si="11"/>
        <v/>
      </c>
      <c r="D101" s="333"/>
      <c r="E101" s="55">
        <v>81</v>
      </c>
      <c r="F101" s="55" t="str">
        <f t="shared" si="12"/>
        <v/>
      </c>
      <c r="G101" s="5"/>
      <c r="H101" s="5"/>
      <c r="I101" s="5"/>
      <c r="J101" s="5"/>
      <c r="K101" s="4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48"/>
      <c r="Z101" s="5"/>
      <c r="AA101" s="5"/>
      <c r="AB101" s="5"/>
      <c r="AC101" s="163" t="str">
        <f>IF(J101="","",IF(COUNTA(L101:T101)&gt;3,"限報三項個人項目",IF(COUNTA(L101:T101)=0,"最少填報一個人項目",IF(COUNTA(X101)=1,COUNTA(L101:T101)*($AC$17+$AC$18)+$AC$16,IF(COUNTA(X101)=0,COUNTA(L101:T101)*$AC$17+$AC$16,"Error")))))</f>
        <v/>
      </c>
      <c r="AD101" s="12" t="str">
        <f>IF(AE101="","",$AD$17)</f>
        <v/>
      </c>
      <c r="AE101" s="22" t="str">
        <f>UPPER(IF($V101="","",IF(COUNTIF($AE$20:$AE100,$V101)&lt;1,$V101,"")))</f>
        <v/>
      </c>
      <c r="AF101" s="55" t="str">
        <f>IF(V101="","",IF(COUNTIF(V$21:V$121,$V101)&lt;4,"每隊最少4人",IF(COUNTIF(V$21:V$121,V101)&gt;6,"每隊最多6人",COUNTIF(V$21:V$121,V101))))</f>
        <v/>
      </c>
      <c r="AG101" s="164" t="str">
        <f>IF(F101="","",IF(W101="",SUM(AC101:AD101)+AI101,SUM(AC101:AD101)+AI101+$W$20))</f>
        <v/>
      </c>
      <c r="AH101" s="5"/>
      <c r="AI101" s="165"/>
      <c r="AJ101" s="42" t="str">
        <f t="shared" si="13"/>
        <v/>
      </c>
      <c r="AK101" s="166" t="str">
        <f t="shared" si="14"/>
        <v/>
      </c>
      <c r="AL101" s="332"/>
      <c r="AM101" s="55"/>
    </row>
    <row r="102" spans="2:39" s="161" customFormat="1">
      <c r="B102" s="55" t="str">
        <f t="shared" si="10"/>
        <v/>
      </c>
      <c r="C102" s="160" t="str">
        <f t="shared" si="11"/>
        <v/>
      </c>
      <c r="D102" s="333"/>
      <c r="E102" s="55">
        <v>82</v>
      </c>
      <c r="F102" s="55" t="str">
        <f t="shared" si="12"/>
        <v/>
      </c>
      <c r="G102" s="5"/>
      <c r="H102" s="5"/>
      <c r="I102" s="5"/>
      <c r="J102" s="5"/>
      <c r="K102" s="4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48"/>
      <c r="Z102" s="5"/>
      <c r="AA102" s="5"/>
      <c r="AB102" s="5"/>
      <c r="AC102" s="163" t="str">
        <f>IF(J102="","",IF(COUNTA(L102:T102)&gt;3,"限報三項個人項目",IF(COUNTA(L102:T102)=0,"最少填報一個人項目",IF(COUNTA(X102)=1,COUNTA(L102:T102)*($AC$17+$AC$18)+$AC$16,IF(COUNTA(X102)=0,COUNTA(L102:T102)*$AC$17+$AC$16,"Error")))))</f>
        <v/>
      </c>
      <c r="AD102" s="12" t="str">
        <f>IF(AE102="","",$AD$17)</f>
        <v/>
      </c>
      <c r="AE102" s="22" t="str">
        <f>UPPER(IF($V102="","",IF(COUNTIF($AE$20:$AE101,$V102)&lt;1,$V102,"")))</f>
        <v/>
      </c>
      <c r="AF102" s="55" t="str">
        <f>IF(V102="","",IF(COUNTIF(V$21:V$121,$V102)&lt;4,"每隊最少4人",IF(COUNTIF(V$21:V$121,V102)&gt;6,"每隊最多6人",COUNTIF(V$21:V$121,V102))))</f>
        <v/>
      </c>
      <c r="AG102" s="164" t="str">
        <f>IF(F102="","",IF(W102="",SUM(AC102:AD102)+AI102,SUM(AC102:AD102)+AI102+$W$20))</f>
        <v/>
      </c>
      <c r="AH102" s="5"/>
      <c r="AI102" s="165"/>
      <c r="AJ102" s="42" t="str">
        <f t="shared" si="13"/>
        <v/>
      </c>
      <c r="AK102" s="166" t="str">
        <f t="shared" si="14"/>
        <v/>
      </c>
      <c r="AL102" s="332"/>
      <c r="AM102" s="55"/>
    </row>
    <row r="103" spans="2:39" s="161" customFormat="1">
      <c r="B103" s="55" t="str">
        <f t="shared" si="10"/>
        <v/>
      </c>
      <c r="C103" s="160" t="str">
        <f t="shared" si="11"/>
        <v/>
      </c>
      <c r="D103" s="333"/>
      <c r="E103" s="55">
        <v>83</v>
      </c>
      <c r="F103" s="55" t="str">
        <f t="shared" si="12"/>
        <v/>
      </c>
      <c r="G103" s="5"/>
      <c r="H103" s="5"/>
      <c r="I103" s="5"/>
      <c r="J103" s="5"/>
      <c r="K103" s="4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48"/>
      <c r="Z103" s="5"/>
      <c r="AA103" s="5"/>
      <c r="AB103" s="5"/>
      <c r="AC103" s="163" t="str">
        <f>IF(J103="","",IF(COUNTA(L103:T103)&gt;3,"限報三項個人項目",IF(COUNTA(L103:T103)=0,"最少填報一個人項目",IF(COUNTA(X103)=1,COUNTA(L103:T103)*($AC$17+$AC$18)+$AC$16,IF(COUNTA(X103)=0,COUNTA(L103:T103)*$AC$17+$AC$16,"Error")))))</f>
        <v/>
      </c>
      <c r="AD103" s="12" t="str">
        <f>IF(AE103="","",$AD$17)</f>
        <v/>
      </c>
      <c r="AE103" s="22" t="str">
        <f>UPPER(IF($V103="","",IF(COUNTIF($AE$20:$AE102,$V103)&lt;1,$V103,"")))</f>
        <v/>
      </c>
      <c r="AF103" s="55" t="str">
        <f>IF(V103="","",IF(COUNTIF(V$21:V$121,$V103)&lt;4,"每隊最少4人",IF(COUNTIF(V$21:V$121,V103)&gt;6,"每隊最多6人",COUNTIF(V$21:V$121,V103))))</f>
        <v/>
      </c>
      <c r="AG103" s="164" t="str">
        <f>IF(F103="","",IF(W103="",SUM(AC103:AD103)+AI103,SUM(AC103:AD103)+AI103+$W$20))</f>
        <v/>
      </c>
      <c r="AH103" s="5"/>
      <c r="AI103" s="165"/>
      <c r="AJ103" s="42" t="str">
        <f t="shared" si="13"/>
        <v/>
      </c>
      <c r="AK103" s="166" t="str">
        <f t="shared" si="14"/>
        <v/>
      </c>
      <c r="AL103" s="347"/>
      <c r="AM103" s="55"/>
    </row>
    <row r="104" spans="2:39" s="161" customFormat="1">
      <c r="B104" s="55" t="str">
        <f t="shared" si="10"/>
        <v/>
      </c>
      <c r="C104" s="160" t="str">
        <f t="shared" si="11"/>
        <v/>
      </c>
      <c r="D104" s="333"/>
      <c r="E104" s="55">
        <v>84</v>
      </c>
      <c r="F104" s="55" t="str">
        <f t="shared" si="12"/>
        <v/>
      </c>
      <c r="G104" s="5"/>
      <c r="H104" s="5"/>
      <c r="I104" s="5"/>
      <c r="J104" s="5"/>
      <c r="K104" s="4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48"/>
      <c r="Z104" s="5"/>
      <c r="AA104" s="5"/>
      <c r="AB104" s="5"/>
      <c r="AC104" s="163" t="str">
        <f>IF(J104="","",IF(COUNTA(L104:T104)&gt;3,"限報三項個人項目",IF(COUNTA(L104:T104)=0,"最少填報一個人項目",IF(COUNTA(X104)=1,COUNTA(L104:T104)*($AC$17+$AC$18)+$AC$16,IF(COUNTA(X104)=0,COUNTA(L104:T104)*$AC$17+$AC$16,"Error")))))</f>
        <v/>
      </c>
      <c r="AD104" s="12" t="str">
        <f>IF(AE104="","",$AD$17)</f>
        <v/>
      </c>
      <c r="AE104" s="22" t="str">
        <f>UPPER(IF($V104="","",IF(COUNTIF($AE$20:$AE103,$V104)&lt;1,$V104,"")))</f>
        <v/>
      </c>
      <c r="AF104" s="55" t="str">
        <f>IF(V104="","",IF(COUNTIF(V$21:V$121,$V104)&lt;4,"每隊最少4人",IF(COUNTIF(V$21:V$121,V104)&gt;6,"每隊最多6人",COUNTIF(V$21:V$121,V104))))</f>
        <v/>
      </c>
      <c r="AG104" s="164" t="str">
        <f>IF(F104="","",IF(W104="",SUM(AC104:AD104)+AI104,SUM(AC104:AD104)+AI104+$W$20))</f>
        <v/>
      </c>
      <c r="AH104" s="5"/>
      <c r="AI104" s="165"/>
      <c r="AJ104" s="42" t="str">
        <f t="shared" si="13"/>
        <v/>
      </c>
      <c r="AK104" s="166" t="str">
        <f t="shared" si="14"/>
        <v/>
      </c>
      <c r="AL104" s="332"/>
      <c r="AM104" s="55"/>
    </row>
    <row r="105" spans="2:39" s="161" customFormat="1">
      <c r="B105" s="55" t="str">
        <f t="shared" si="10"/>
        <v/>
      </c>
      <c r="C105" s="160" t="str">
        <f t="shared" si="11"/>
        <v/>
      </c>
      <c r="D105" s="333"/>
      <c r="E105" s="55">
        <v>85</v>
      </c>
      <c r="F105" s="55" t="str">
        <f t="shared" si="12"/>
        <v/>
      </c>
      <c r="G105" s="5"/>
      <c r="H105" s="5"/>
      <c r="I105" s="5"/>
      <c r="J105" s="5"/>
      <c r="K105" s="4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7"/>
      <c r="X105" s="5"/>
      <c r="Y105" s="48"/>
      <c r="Z105" s="5"/>
      <c r="AA105" s="5"/>
      <c r="AB105" s="5"/>
      <c r="AC105" s="163" t="str">
        <f>IF(J105="","",IF(COUNTA(L105:T105)&gt;3,"限報三項個人項目",IF(COUNTA(L105:T105)=0,"最少填報一個人項目",IF(COUNTA(X105)=1,COUNTA(L105:T105)*($AC$17+$AC$18)+$AC$16,IF(COUNTA(X105)=0,COUNTA(L105:T105)*$AC$17+$AC$16,"Error")))))</f>
        <v/>
      </c>
      <c r="AD105" s="12" t="str">
        <f>IF(AE105="","",$AD$17)</f>
        <v/>
      </c>
      <c r="AE105" s="22" t="str">
        <f>UPPER(IF($V105="","",IF(COUNTIF($AE$20:$AE104,$V105)&lt;1,$V105,"")))</f>
        <v/>
      </c>
      <c r="AF105" s="55" t="str">
        <f>IF(V105="","",IF(COUNTIF(V$21:V$121,$V105)&lt;4,"每隊最少4人",IF(COUNTIF(V$21:V$121,V105)&gt;6,"每隊最多6人",COUNTIF(V$21:V$121,V105))))</f>
        <v/>
      </c>
      <c r="AG105" s="164" t="str">
        <f>IF(F105="","",IF(W105="",SUM(AC105:AD105)+AI105,SUM(AC105:AD105)+AI105+$W$20))</f>
        <v/>
      </c>
      <c r="AH105" s="5"/>
      <c r="AI105" s="165"/>
      <c r="AJ105" s="42" t="str">
        <f t="shared" si="13"/>
        <v/>
      </c>
      <c r="AK105" s="166" t="str">
        <f t="shared" si="14"/>
        <v/>
      </c>
      <c r="AL105" s="332"/>
      <c r="AM105" s="55"/>
    </row>
    <row r="106" spans="2:39" s="161" customFormat="1" ht="13">
      <c r="B106" s="55" t="str">
        <f t="shared" si="10"/>
        <v/>
      </c>
      <c r="C106" s="160" t="str">
        <f t="shared" si="11"/>
        <v/>
      </c>
      <c r="D106" s="331"/>
      <c r="E106" s="55">
        <v>86</v>
      </c>
      <c r="F106" s="55" t="str">
        <f t="shared" si="12"/>
        <v/>
      </c>
      <c r="G106" s="5"/>
      <c r="H106" s="5"/>
      <c r="I106" s="5"/>
      <c r="J106" s="5"/>
      <c r="K106" s="4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7"/>
      <c r="X106" s="5"/>
      <c r="Y106" s="48"/>
      <c r="Z106" s="5"/>
      <c r="AA106" s="5"/>
      <c r="AB106" s="5"/>
      <c r="AC106" s="163" t="str">
        <f>IF(J106="","",IF(COUNTA(L106:T106)&gt;3,"限報三項個人項目",IF(COUNTA(L106:T106)=0,"最少填報一個人項目",IF(COUNTA(X106)=1,COUNTA(L106:T106)*($AC$17+$AC$18)+$AC$16,IF(COUNTA(X106)=0,COUNTA(L106:T106)*$AC$17+$AC$16,"Error")))))</f>
        <v/>
      </c>
      <c r="AD106" s="12" t="str">
        <f>IF(AE106="","",$AD$17)</f>
        <v/>
      </c>
      <c r="AE106" s="22" t="str">
        <f>UPPER(IF($V106="","",IF(COUNTIF($AE$20:$AE105,$V106)&lt;1,$V106,"")))</f>
        <v/>
      </c>
      <c r="AF106" s="55" t="str">
        <f>IF(V106="","",IF(COUNTIF(V$21:V$121,$V106)&lt;4,"每隊最少4人",IF(COUNTIF(V$21:V$121,V106)&gt;6,"每隊最多6人",COUNTIF(V$21:V$121,V106))))</f>
        <v/>
      </c>
      <c r="AG106" s="164" t="str">
        <f>IF(F106="","",IF(W106="",SUM(AC106:AD106)+AI106,SUM(AC106:AD106)+AI106+$W$20))</f>
        <v/>
      </c>
      <c r="AH106" s="5"/>
      <c r="AI106" s="165"/>
      <c r="AJ106" s="42" t="str">
        <f t="shared" si="13"/>
        <v/>
      </c>
      <c r="AK106" s="166" t="str">
        <f t="shared" si="14"/>
        <v/>
      </c>
      <c r="AL106" s="332"/>
      <c r="AM106" s="55"/>
    </row>
    <row r="107" spans="2:39" s="161" customFormat="1">
      <c r="B107" s="55" t="str">
        <f t="shared" si="10"/>
        <v/>
      </c>
      <c r="C107" s="160" t="str">
        <f t="shared" si="11"/>
        <v/>
      </c>
      <c r="D107" s="333"/>
      <c r="E107" s="55">
        <v>87</v>
      </c>
      <c r="F107" s="55" t="str">
        <f t="shared" si="12"/>
        <v/>
      </c>
      <c r="G107" s="5"/>
      <c r="H107" s="5"/>
      <c r="I107" s="5"/>
      <c r="J107" s="5"/>
      <c r="K107" s="4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7"/>
      <c r="X107" s="5"/>
      <c r="Y107" s="48"/>
      <c r="Z107" s="5"/>
      <c r="AA107" s="5"/>
      <c r="AB107" s="5"/>
      <c r="AC107" s="163" t="str">
        <f>IF(J107="","",IF(COUNTA(L107:T107)&gt;3,"限報三項個人項目",IF(COUNTA(L107:T107)=0,"最少填報一個人項目",IF(COUNTA(X107)=1,COUNTA(L107:T107)*($AC$17+$AC$18)+$AC$16,IF(COUNTA(X107)=0,COUNTA(L107:T107)*$AC$17+$AC$16,"Error")))))</f>
        <v/>
      </c>
      <c r="AD107" s="12" t="str">
        <f>IF(AE107="","",$AD$17)</f>
        <v/>
      </c>
      <c r="AE107" s="22" t="str">
        <f>UPPER(IF($V107="","",IF(COUNTIF($AE$20:$AE106,$V107)&lt;1,$V107,"")))</f>
        <v/>
      </c>
      <c r="AF107" s="55" t="str">
        <f>IF(V107="","",IF(COUNTIF(V$21:V$121,$V107)&lt;4,"每隊最少4人",IF(COUNTIF(V$21:V$121,V107)&gt;6,"每隊最多6人",COUNTIF(V$21:V$121,V107))))</f>
        <v/>
      </c>
      <c r="AG107" s="164" t="str">
        <f>IF(F107="","",IF(W107="",SUM(AC107:AD107)+AI107,SUM(AC107:AD107)+AI107+$W$20))</f>
        <v/>
      </c>
      <c r="AH107" s="5"/>
      <c r="AI107" s="165"/>
      <c r="AJ107" s="42" t="str">
        <f t="shared" si="13"/>
        <v/>
      </c>
      <c r="AK107" s="166" t="str">
        <f t="shared" si="14"/>
        <v/>
      </c>
      <c r="AL107" s="332"/>
      <c r="AM107" s="55"/>
    </row>
    <row r="108" spans="2:39" s="161" customFormat="1" ht="13">
      <c r="B108" s="55" t="str">
        <f t="shared" si="10"/>
        <v/>
      </c>
      <c r="C108" s="160" t="str">
        <f t="shared" si="11"/>
        <v/>
      </c>
      <c r="D108" s="331"/>
      <c r="E108" s="55">
        <v>88</v>
      </c>
      <c r="F108" s="55" t="str">
        <f t="shared" si="12"/>
        <v/>
      </c>
      <c r="G108" s="5"/>
      <c r="H108" s="5"/>
      <c r="I108" s="5"/>
      <c r="J108" s="5"/>
      <c r="K108" s="4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7"/>
      <c r="X108" s="5"/>
      <c r="Y108" s="48"/>
      <c r="Z108" s="5"/>
      <c r="AA108" s="5"/>
      <c r="AB108" s="5"/>
      <c r="AC108" s="163" t="str">
        <f>IF(J108="","",IF(COUNTA(L108:T108)&gt;3,"限報三項個人項目",IF(COUNTA(L108:T108)=0,"最少填報一個人項目",IF(COUNTA(X108)=1,COUNTA(L108:T108)*($AC$17+$AC$18)+$AC$16,IF(COUNTA(X108)=0,COUNTA(L108:T108)*$AC$17+$AC$16,"Error")))))</f>
        <v/>
      </c>
      <c r="AD108" s="12" t="str">
        <f>IF(AE108="","",$AD$17)</f>
        <v/>
      </c>
      <c r="AE108" s="22" t="str">
        <f>UPPER(IF($V108="","",IF(COUNTIF($AE$20:$AE107,$V108)&lt;1,$V108,"")))</f>
        <v/>
      </c>
      <c r="AF108" s="55" t="str">
        <f>IF(V108="","",IF(COUNTIF(V$21:V$121,$V108)&lt;4,"每隊最少4人",IF(COUNTIF(V$21:V$121,V108)&gt;6,"每隊最多6人",COUNTIF(V$21:V$121,V108))))</f>
        <v/>
      </c>
      <c r="AG108" s="164" t="str">
        <f>IF(F108="","",IF(W108="",SUM(AC108:AD108)+AI108,SUM(AC108:AD108)+AI108+$W$20))</f>
        <v/>
      </c>
      <c r="AH108" s="5"/>
      <c r="AI108" s="165"/>
      <c r="AJ108" s="42" t="str">
        <f t="shared" si="13"/>
        <v/>
      </c>
      <c r="AK108" s="166" t="str">
        <f t="shared" si="14"/>
        <v/>
      </c>
      <c r="AL108" s="332"/>
      <c r="AM108" s="55"/>
    </row>
    <row r="109" spans="2:39" s="161" customFormat="1">
      <c r="B109" s="55" t="str">
        <f t="shared" si="10"/>
        <v/>
      </c>
      <c r="C109" s="160" t="str">
        <f t="shared" si="11"/>
        <v/>
      </c>
      <c r="D109" s="333"/>
      <c r="E109" s="55">
        <v>89</v>
      </c>
      <c r="F109" s="55" t="str">
        <f t="shared" si="12"/>
        <v/>
      </c>
      <c r="G109" s="5"/>
      <c r="H109" s="5"/>
      <c r="I109" s="5"/>
      <c r="J109" s="5"/>
      <c r="K109" s="4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7"/>
      <c r="X109" s="5"/>
      <c r="Y109" s="48"/>
      <c r="Z109" s="5"/>
      <c r="AA109" s="5"/>
      <c r="AB109" s="5"/>
      <c r="AC109" s="163" t="str">
        <f>IF(J109="","",IF(COUNTA(L109:T109)&gt;3,"限報三項個人項目",IF(COUNTA(L109:T109)=0,"最少填報一個人項目",IF(COUNTA(X109)=1,COUNTA(L109:T109)*($AC$17+$AC$18)+$AC$16,IF(COUNTA(X109)=0,COUNTA(L109:T109)*$AC$17+$AC$16,"Error")))))</f>
        <v/>
      </c>
      <c r="AD109" s="12" t="str">
        <f>IF(AE109="","",$AD$17)</f>
        <v/>
      </c>
      <c r="AE109" s="22" t="str">
        <f>UPPER(IF($V109="","",IF(COUNTIF($AE$20:$AE108,$V109)&lt;1,$V109,"")))</f>
        <v/>
      </c>
      <c r="AF109" s="55" t="str">
        <f>IF(V109="","",IF(COUNTIF(V$21:V$121,$V109)&lt;4,"每隊最少4人",IF(COUNTIF(V$21:V$121,V109)&gt;6,"每隊最多6人",COUNTIF(V$21:V$121,V109))))</f>
        <v/>
      </c>
      <c r="AG109" s="164" t="str">
        <f>IF(F109="","",IF(W109="",SUM(AC109:AD109)+AI109,SUM(AC109:AD109)+AI109+$W$20))</f>
        <v/>
      </c>
      <c r="AH109" s="5"/>
      <c r="AI109" s="165"/>
      <c r="AJ109" s="42" t="str">
        <f t="shared" si="13"/>
        <v/>
      </c>
      <c r="AK109" s="166" t="str">
        <f t="shared" si="14"/>
        <v/>
      </c>
      <c r="AL109" s="332"/>
      <c r="AM109" s="55"/>
    </row>
    <row r="110" spans="2:39" s="161" customFormat="1" ht="13">
      <c r="B110" s="55" t="str">
        <f t="shared" si="10"/>
        <v/>
      </c>
      <c r="C110" s="160" t="str">
        <f t="shared" si="11"/>
        <v/>
      </c>
      <c r="D110" s="331"/>
      <c r="E110" s="55">
        <v>90</v>
      </c>
      <c r="F110" s="55" t="str">
        <f t="shared" si="12"/>
        <v/>
      </c>
      <c r="G110" s="5"/>
      <c r="H110" s="5"/>
      <c r="I110" s="5"/>
      <c r="J110" s="5"/>
      <c r="K110" s="4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7"/>
      <c r="X110" s="5"/>
      <c r="Y110" s="48"/>
      <c r="Z110" s="5"/>
      <c r="AA110" s="5"/>
      <c r="AB110" s="5"/>
      <c r="AC110" s="163" t="str">
        <f>IF(J110="","",IF(COUNTA(L110:T110)&gt;3,"限報三項個人項目",IF(COUNTA(L110:T110)=0,"最少填報一個人項目",IF(COUNTA(X110)=1,COUNTA(L110:T110)*($AC$17+$AC$18)+$AC$16,IF(COUNTA(X110)=0,COUNTA(L110:T110)*$AC$17+$AC$16,"Error")))))</f>
        <v/>
      </c>
      <c r="AD110" s="12" t="str">
        <f>IF(AE110="","",$AD$17)</f>
        <v/>
      </c>
      <c r="AE110" s="22" t="str">
        <f>UPPER(IF($V110="","",IF(COUNTIF($AE$20:$AE109,$V110)&lt;1,$V110,"")))</f>
        <v/>
      </c>
      <c r="AF110" s="55" t="str">
        <f>IF(V110="","",IF(COUNTIF(V$21:V$121,$V110)&lt;4,"每隊最少4人",IF(COUNTIF(V$21:V$121,V110)&gt;6,"每隊最多6人",COUNTIF(V$21:V$121,V110))))</f>
        <v/>
      </c>
      <c r="AG110" s="164" t="str">
        <f>IF(F110="","",IF(W110="",SUM(AC110:AD110)+AI110,SUM(AC110:AD110)+AI110+$W$20))</f>
        <v/>
      </c>
      <c r="AH110" s="5"/>
      <c r="AI110" s="165"/>
      <c r="AJ110" s="42" t="str">
        <f t="shared" si="13"/>
        <v/>
      </c>
      <c r="AK110" s="166" t="str">
        <f t="shared" si="14"/>
        <v/>
      </c>
      <c r="AL110" s="332"/>
      <c r="AM110" s="55"/>
    </row>
    <row r="111" spans="2:39" s="161" customFormat="1">
      <c r="B111" s="55" t="str">
        <f t="shared" si="10"/>
        <v/>
      </c>
      <c r="C111" s="160" t="str">
        <f t="shared" si="11"/>
        <v/>
      </c>
      <c r="D111" s="333"/>
      <c r="E111" s="55">
        <v>91</v>
      </c>
      <c r="F111" s="55" t="str">
        <f t="shared" si="12"/>
        <v/>
      </c>
      <c r="G111" s="5"/>
      <c r="H111" s="5"/>
      <c r="I111" s="5"/>
      <c r="J111" s="5"/>
      <c r="K111" s="4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7"/>
      <c r="X111" s="5"/>
      <c r="Y111" s="48"/>
      <c r="Z111" s="5"/>
      <c r="AA111" s="5"/>
      <c r="AB111" s="5"/>
      <c r="AC111" s="163" t="str">
        <f>IF(J111="","",IF(COUNTA(L111:T111)&gt;3,"限報三項個人項目",IF(COUNTA(L111:T111)=0,"最少填報一個人項目",IF(COUNTA(X111)=1,COUNTA(L111:T111)*($AC$17+$AC$18)+$AC$16,IF(COUNTA(X111)=0,COUNTA(L111:T111)*$AC$17+$AC$16,"Error")))))</f>
        <v/>
      </c>
      <c r="AD111" s="12" t="str">
        <f>IF(AE111="","",$AD$17)</f>
        <v/>
      </c>
      <c r="AE111" s="22" t="str">
        <f>UPPER(IF($V111="","",IF(COUNTIF($AE$20:$AE110,$V111)&lt;1,$V111,"")))</f>
        <v/>
      </c>
      <c r="AF111" s="55" t="str">
        <f>IF(V111="","",IF(COUNTIF(V$21:V$121,$V111)&lt;4,"每隊最少4人",IF(COUNTIF(V$21:V$121,V111)&gt;6,"每隊最多6人",COUNTIF(V$21:V$121,V111))))</f>
        <v/>
      </c>
      <c r="AG111" s="164" t="str">
        <f>IF(F111="","",IF(W111="",SUM(AC111:AD111)+AI111,SUM(AC111:AD111)+AI111+$W$20))</f>
        <v/>
      </c>
      <c r="AH111" s="5"/>
      <c r="AI111" s="165"/>
      <c r="AJ111" s="42" t="str">
        <f t="shared" si="13"/>
        <v/>
      </c>
      <c r="AK111" s="166" t="str">
        <f t="shared" si="14"/>
        <v/>
      </c>
      <c r="AL111" s="332"/>
      <c r="AM111" s="55"/>
    </row>
    <row r="112" spans="2:39" s="161" customFormat="1">
      <c r="B112" s="55" t="str">
        <f t="shared" si="10"/>
        <v/>
      </c>
      <c r="C112" s="160" t="str">
        <f t="shared" si="11"/>
        <v/>
      </c>
      <c r="D112" s="333"/>
      <c r="E112" s="55">
        <v>92</v>
      </c>
      <c r="F112" s="55" t="str">
        <f t="shared" si="12"/>
        <v/>
      </c>
      <c r="G112" s="5"/>
      <c r="H112" s="5"/>
      <c r="I112" s="5"/>
      <c r="J112" s="5"/>
      <c r="K112" s="4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7"/>
      <c r="X112" s="5"/>
      <c r="Y112" s="48"/>
      <c r="Z112" s="5"/>
      <c r="AA112" s="5"/>
      <c r="AB112" s="5"/>
      <c r="AC112" s="163" t="str">
        <f>IF(J112="","",IF(COUNTA(L112:T112)&gt;3,"限報三項個人項目",IF(COUNTA(L112:T112)=0,"最少填報一個人項目",IF(COUNTA(X112)=1,COUNTA(L112:T112)*($AC$17+$AC$18)+$AC$16,IF(COUNTA(X112)=0,COUNTA(L112:T112)*$AC$17+$AC$16,"Error")))))</f>
        <v/>
      </c>
      <c r="AD112" s="12" t="str">
        <f>IF(AE112="","",$AD$17)</f>
        <v/>
      </c>
      <c r="AE112" s="22" t="str">
        <f>UPPER(IF($V112="","",IF(COUNTIF($AE$20:$AE111,$V112)&lt;1,$V112,"")))</f>
        <v/>
      </c>
      <c r="AF112" s="55" t="str">
        <f>IF(V112="","",IF(COUNTIF(V$21:V$121,$V112)&lt;4,"每隊最少4人",IF(COUNTIF(V$21:V$121,V112)&gt;6,"每隊最多6人",COUNTIF(V$21:V$121,V112))))</f>
        <v/>
      </c>
      <c r="AG112" s="164" t="str">
        <f>IF(F112="","",IF(W112="",SUM(AC112:AD112)+AI112,SUM(AC112:AD112)+AI112+$W$20))</f>
        <v/>
      </c>
      <c r="AH112" s="5"/>
      <c r="AI112" s="165"/>
      <c r="AJ112" s="42" t="str">
        <f t="shared" si="13"/>
        <v/>
      </c>
      <c r="AK112" s="166" t="str">
        <f t="shared" si="14"/>
        <v/>
      </c>
      <c r="AL112" s="332"/>
      <c r="AM112" s="55"/>
    </row>
    <row r="113" spans="2:39" s="161" customFormat="1">
      <c r="B113" s="55" t="str">
        <f t="shared" si="10"/>
        <v/>
      </c>
      <c r="C113" s="160" t="str">
        <f t="shared" si="11"/>
        <v/>
      </c>
      <c r="D113" s="333"/>
      <c r="E113" s="55">
        <v>93</v>
      </c>
      <c r="F113" s="55" t="str">
        <f t="shared" si="12"/>
        <v/>
      </c>
      <c r="G113" s="5"/>
      <c r="H113" s="5"/>
      <c r="I113" s="5"/>
      <c r="J113" s="5"/>
      <c r="K113" s="4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7"/>
      <c r="X113" s="5"/>
      <c r="Y113" s="48"/>
      <c r="Z113" s="5"/>
      <c r="AA113" s="5"/>
      <c r="AB113" s="5"/>
      <c r="AC113" s="163" t="str">
        <f>IF(J113="","",IF(COUNTA(L113:T113)&gt;3,"限報三項個人項目",IF(COUNTA(L113:T113)=0,"最少填報一個人項目",IF(COUNTA(X113)=1,COUNTA(L113:T113)*($AC$17+$AC$18)+$AC$16,IF(COUNTA(X113)=0,COUNTA(L113:T113)*$AC$17+$AC$16,"Error")))))</f>
        <v/>
      </c>
      <c r="AD113" s="12" t="str">
        <f>IF(AE113="","",$AD$17)</f>
        <v/>
      </c>
      <c r="AE113" s="22" t="str">
        <f>UPPER(IF($V113="","",IF(COUNTIF($AE$20:$AE112,$V113)&lt;1,$V113,"")))</f>
        <v/>
      </c>
      <c r="AF113" s="55" t="str">
        <f>IF(V113="","",IF(COUNTIF(V$21:V$121,$V113)&lt;4,"每隊最少4人",IF(COUNTIF(V$21:V$121,V113)&gt;6,"每隊最多6人",COUNTIF(V$21:V$121,V113))))</f>
        <v/>
      </c>
      <c r="AG113" s="164" t="str">
        <f>IF(F113="","",IF(W113="",SUM(AC113:AD113)+AI113,SUM(AC113:AD113)+AI113+$W$20))</f>
        <v/>
      </c>
      <c r="AH113" s="5"/>
      <c r="AI113" s="165"/>
      <c r="AJ113" s="42" t="str">
        <f t="shared" si="13"/>
        <v/>
      </c>
      <c r="AK113" s="166" t="str">
        <f t="shared" si="14"/>
        <v/>
      </c>
      <c r="AL113" s="332"/>
      <c r="AM113" s="55"/>
    </row>
    <row r="114" spans="2:39" s="161" customFormat="1">
      <c r="B114" s="55" t="str">
        <f t="shared" si="10"/>
        <v/>
      </c>
      <c r="C114" s="160" t="str">
        <f t="shared" si="11"/>
        <v/>
      </c>
      <c r="D114" s="333"/>
      <c r="E114" s="55">
        <v>94</v>
      </c>
      <c r="F114" s="55" t="str">
        <f t="shared" si="12"/>
        <v/>
      </c>
      <c r="G114" s="5"/>
      <c r="H114" s="5"/>
      <c r="I114" s="5"/>
      <c r="J114" s="5"/>
      <c r="K114" s="4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7"/>
      <c r="X114" s="5"/>
      <c r="Y114" s="48"/>
      <c r="Z114" s="5"/>
      <c r="AA114" s="5"/>
      <c r="AB114" s="5"/>
      <c r="AC114" s="163" t="str">
        <f>IF(J114="","",IF(COUNTA(L114:T114)&gt;3,"限報三項個人項目",IF(COUNTA(L114:T114)=0,"最少填報一個人項目",IF(COUNTA(X114)=1,COUNTA(L114:T114)*($AC$17+$AC$18)+$AC$16,IF(COUNTA(X114)=0,COUNTA(L114:T114)*$AC$17+$AC$16,"Error")))))</f>
        <v/>
      </c>
      <c r="AD114" s="12" t="str">
        <f>IF(AE114="","",$AD$17)</f>
        <v/>
      </c>
      <c r="AE114" s="22" t="str">
        <f>UPPER(IF($V114="","",IF(COUNTIF($AE$20:$AE113,$V114)&lt;1,$V114,"")))</f>
        <v/>
      </c>
      <c r="AF114" s="55" t="str">
        <f>IF(V114="","",IF(COUNTIF(V$21:V$121,$V114)&lt;4,"每隊最少4人",IF(COUNTIF(V$21:V$121,V114)&gt;6,"每隊最多6人",COUNTIF(V$21:V$121,V114))))</f>
        <v/>
      </c>
      <c r="AG114" s="164" t="str">
        <f>IF(F114="","",IF(W114="",SUM(AC114:AD114)+AI114,SUM(AC114:AD114)+AI114+$W$20))</f>
        <v/>
      </c>
      <c r="AH114" s="5"/>
      <c r="AI114" s="165"/>
      <c r="AJ114" s="42" t="str">
        <f t="shared" si="13"/>
        <v/>
      </c>
      <c r="AK114" s="166" t="str">
        <f t="shared" si="14"/>
        <v/>
      </c>
      <c r="AL114" s="332"/>
      <c r="AM114" s="55"/>
    </row>
    <row r="115" spans="2:39" s="161" customFormat="1">
      <c r="B115" s="55" t="str">
        <f t="shared" si="10"/>
        <v/>
      </c>
      <c r="C115" s="160" t="str">
        <f t="shared" si="11"/>
        <v/>
      </c>
      <c r="D115" s="333"/>
      <c r="E115" s="55">
        <v>95</v>
      </c>
      <c r="F115" s="55" t="str">
        <f t="shared" si="12"/>
        <v/>
      </c>
      <c r="G115" s="5"/>
      <c r="H115" s="5"/>
      <c r="I115" s="5"/>
      <c r="J115" s="5"/>
      <c r="K115" s="4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7"/>
      <c r="X115" s="5"/>
      <c r="Y115" s="48"/>
      <c r="Z115" s="5"/>
      <c r="AA115" s="5"/>
      <c r="AB115" s="5"/>
      <c r="AC115" s="163" t="str">
        <f>IF(J115="","",IF(COUNTA(L115:T115)&gt;3,"限報三項個人項目",IF(COUNTA(L115:T115)=0,"最少填報一個人項目",IF(COUNTA(X115)=1,COUNTA(L115:T115)*($AC$17+$AC$18)+$AC$16,IF(COUNTA(X115)=0,COUNTA(L115:T115)*$AC$17+$AC$16,"Error")))))</f>
        <v/>
      </c>
      <c r="AD115" s="12" t="str">
        <f>IF(AE115="","",$AD$17)</f>
        <v/>
      </c>
      <c r="AE115" s="22" t="str">
        <f>UPPER(IF($V115="","",IF(COUNTIF($AE$20:$AE114,$V115)&lt;1,$V115,"")))</f>
        <v/>
      </c>
      <c r="AF115" s="55" t="str">
        <f>IF(V115="","",IF(COUNTIF(V$21:V$121,$V115)&lt;4,"每隊最少4人",IF(COUNTIF(V$21:V$121,V115)&gt;6,"每隊最多6人",COUNTIF(V$21:V$121,V115))))</f>
        <v/>
      </c>
      <c r="AG115" s="164" t="str">
        <f>IF(F115="","",IF(W115="",SUM(AC115:AD115)+AI115,SUM(AC115:AD115)+AI115+$W$20))</f>
        <v/>
      </c>
      <c r="AH115" s="5"/>
      <c r="AI115" s="165"/>
      <c r="AJ115" s="42" t="str">
        <f t="shared" si="13"/>
        <v/>
      </c>
      <c r="AK115" s="166" t="str">
        <f t="shared" si="14"/>
        <v/>
      </c>
      <c r="AL115" s="332"/>
      <c r="AM115" s="55"/>
    </row>
    <row r="116" spans="2:39" s="161" customFormat="1" ht="13">
      <c r="B116" s="55" t="str">
        <f t="shared" si="10"/>
        <v/>
      </c>
      <c r="C116" s="160" t="str">
        <f t="shared" si="11"/>
        <v/>
      </c>
      <c r="D116" s="331"/>
      <c r="E116" s="55">
        <v>96</v>
      </c>
      <c r="F116" s="55" t="str">
        <f t="shared" si="12"/>
        <v/>
      </c>
      <c r="G116" s="5"/>
      <c r="H116" s="5"/>
      <c r="I116" s="5"/>
      <c r="J116" s="5"/>
      <c r="K116" s="4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7"/>
      <c r="X116" s="5"/>
      <c r="Y116" s="48"/>
      <c r="Z116" s="5"/>
      <c r="AA116" s="5"/>
      <c r="AB116" s="5"/>
      <c r="AC116" s="163" t="str">
        <f>IF(J116="","",IF(COUNTA(L116:T116)&gt;3,"限報三項個人項目",IF(COUNTA(L116:T116)=0,"最少填報一個人項目",IF(COUNTA(X116)=1,COUNTA(L116:T116)*($AC$17+$AC$18)+$AC$16,IF(COUNTA(X116)=0,COUNTA(L116:T116)*$AC$17+$AC$16,"Error")))))</f>
        <v/>
      </c>
      <c r="AD116" s="12" t="str">
        <f>IF(AE116="","",$AD$17)</f>
        <v/>
      </c>
      <c r="AE116" s="22" t="str">
        <f>UPPER(IF($V116="","",IF(COUNTIF($AE$20:$AE115,$V116)&lt;1,$V116,"")))</f>
        <v/>
      </c>
      <c r="AF116" s="55" t="str">
        <f>IF(V116="","",IF(COUNTIF(V$21:V$121,$V116)&lt;4,"每隊最少4人",IF(COUNTIF(V$21:V$121,V116)&gt;6,"每隊最多6人",COUNTIF(V$21:V$121,V116))))</f>
        <v/>
      </c>
      <c r="AG116" s="164" t="str">
        <f>IF(F116="","",IF(W116="",SUM(AC116:AD116)+AI116,SUM(AC116:AD116)+AI116+$W$20))</f>
        <v/>
      </c>
      <c r="AH116" s="5"/>
      <c r="AI116" s="165"/>
      <c r="AJ116" s="42" t="str">
        <f t="shared" si="13"/>
        <v/>
      </c>
      <c r="AK116" s="166" t="str">
        <f t="shared" si="14"/>
        <v/>
      </c>
      <c r="AL116" s="332"/>
      <c r="AM116" s="55"/>
    </row>
    <row r="117" spans="2:39" s="161" customFormat="1">
      <c r="B117" s="55" t="str">
        <f t="shared" si="10"/>
        <v/>
      </c>
      <c r="C117" s="160" t="str">
        <f t="shared" si="11"/>
        <v/>
      </c>
      <c r="D117" s="333"/>
      <c r="E117" s="55">
        <v>97</v>
      </c>
      <c r="F117" s="55" t="str">
        <f t="shared" si="12"/>
        <v/>
      </c>
      <c r="G117" s="5"/>
      <c r="H117" s="5"/>
      <c r="I117" s="5"/>
      <c r="J117" s="5"/>
      <c r="K117" s="4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7"/>
      <c r="X117" s="5"/>
      <c r="Y117" s="48"/>
      <c r="Z117" s="5"/>
      <c r="AA117" s="5"/>
      <c r="AB117" s="5"/>
      <c r="AC117" s="163" t="str">
        <f>IF(J117="","",IF(COUNTA(L117:T117)&gt;3,"限報三項個人項目",IF(COUNTA(L117:T117)=0,"最少填報一個人項目",IF(COUNTA(X117)=1,COUNTA(L117:T117)*($AC$17+$AC$18)+$AC$16,IF(COUNTA(X117)=0,COUNTA(L117:T117)*$AC$17+$AC$16,"Error")))))</f>
        <v/>
      </c>
      <c r="AD117" s="12" t="str">
        <f>IF(AE117="","",$AD$17)</f>
        <v/>
      </c>
      <c r="AE117" s="22" t="str">
        <f>UPPER(IF($V117="","",IF(COUNTIF($AE$20:$AE116,$V117)&lt;1,$V117,"")))</f>
        <v/>
      </c>
      <c r="AF117" s="55" t="str">
        <f>IF(V117="","",IF(COUNTIF(V$21:V$121,$V117)&lt;4,"每隊最少4人",IF(COUNTIF(V$21:V$121,V117)&gt;6,"每隊最多6人",COUNTIF(V$21:V$121,V117))))</f>
        <v/>
      </c>
      <c r="AG117" s="164" t="str">
        <f>IF(F117="","",IF(W117="",SUM(AC117:AD117)+AI117,SUM(AC117:AD117)+AI117+$W$20))</f>
        <v/>
      </c>
      <c r="AH117" s="5"/>
      <c r="AI117" s="165"/>
      <c r="AJ117" s="42" t="str">
        <f t="shared" si="13"/>
        <v/>
      </c>
      <c r="AK117" s="166" t="str">
        <f t="shared" si="14"/>
        <v/>
      </c>
      <c r="AL117" s="332"/>
      <c r="AM117" s="55"/>
    </row>
    <row r="118" spans="2:39" s="161" customFormat="1" ht="13">
      <c r="B118" s="55" t="str">
        <f t="shared" si="10"/>
        <v/>
      </c>
      <c r="C118" s="160" t="str">
        <f t="shared" si="11"/>
        <v/>
      </c>
      <c r="D118" s="331"/>
      <c r="E118" s="55">
        <v>98</v>
      </c>
      <c r="F118" s="55" t="str">
        <f t="shared" si="12"/>
        <v/>
      </c>
      <c r="G118" s="5"/>
      <c r="H118" s="5"/>
      <c r="I118" s="5"/>
      <c r="J118" s="5"/>
      <c r="K118" s="4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7"/>
      <c r="X118" s="5"/>
      <c r="Y118" s="48"/>
      <c r="Z118" s="5"/>
      <c r="AA118" s="5"/>
      <c r="AB118" s="5"/>
      <c r="AC118" s="163" t="str">
        <f>IF(J118="","",IF(COUNTA(L118:T118)&gt;3,"限報三項個人項目",IF(COUNTA(L118:T118)=0,"最少填報一個人項目",IF(COUNTA(X118)=1,COUNTA(L118:T118)*($AC$17+$AC$18)+$AC$16,IF(COUNTA(X118)=0,COUNTA(L118:T118)*$AC$17+$AC$16,"Error")))))</f>
        <v/>
      </c>
      <c r="AD118" s="12" t="str">
        <f>IF(AE118="","",$AD$17)</f>
        <v/>
      </c>
      <c r="AE118" s="22" t="str">
        <f>UPPER(IF($V118="","",IF(COUNTIF($AE$20:$AE117,$V118)&lt;1,$V118,"")))</f>
        <v/>
      </c>
      <c r="AF118" s="55" t="str">
        <f>IF(V118="","",IF(COUNTIF(V$21:V$121,$V118)&lt;4,"每隊最少4人",IF(COUNTIF(V$21:V$121,V118)&gt;6,"每隊最多6人",COUNTIF(V$21:V$121,V118))))</f>
        <v/>
      </c>
      <c r="AG118" s="164" t="str">
        <f>IF(F118="","",IF(W118="",SUM(AC118:AD118)+AI118,SUM(AC118:AD118)+AI118+$W$20))</f>
        <v/>
      </c>
      <c r="AH118" s="5"/>
      <c r="AI118" s="165"/>
      <c r="AJ118" s="42" t="str">
        <f t="shared" si="13"/>
        <v/>
      </c>
      <c r="AK118" s="166" t="str">
        <f t="shared" si="14"/>
        <v/>
      </c>
      <c r="AL118" s="332"/>
      <c r="AM118" s="55"/>
    </row>
    <row r="119" spans="2:39" s="161" customFormat="1">
      <c r="B119" s="55" t="str">
        <f t="shared" si="10"/>
        <v/>
      </c>
      <c r="C119" s="160" t="str">
        <f t="shared" si="11"/>
        <v/>
      </c>
      <c r="D119" s="333"/>
      <c r="E119" s="55">
        <v>99</v>
      </c>
      <c r="F119" s="55" t="str">
        <f t="shared" si="12"/>
        <v/>
      </c>
      <c r="G119" s="5"/>
      <c r="H119" s="5"/>
      <c r="I119" s="5"/>
      <c r="J119" s="5"/>
      <c r="K119" s="4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7"/>
      <c r="X119" s="5"/>
      <c r="Y119" s="48"/>
      <c r="Z119" s="5"/>
      <c r="AA119" s="5"/>
      <c r="AB119" s="5"/>
      <c r="AC119" s="163" t="str">
        <f>IF(J119="","",IF(COUNTA(L119:T119)&gt;3,"限報三項個人項目",IF(COUNTA(L119:T119)=0,"最少填報一個人項目",IF(COUNTA(X119)=1,COUNTA(L119:T119)*($AC$17+$AC$18)+$AC$16,IF(COUNTA(X119)=0,COUNTA(L119:T119)*$AC$17+$AC$16,"Error")))))</f>
        <v/>
      </c>
      <c r="AD119" s="12" t="str">
        <f>IF(AE119="","",$AD$17)</f>
        <v/>
      </c>
      <c r="AE119" s="22" t="str">
        <f>UPPER(IF($V119="","",IF(COUNTIF($AE$20:$AE118,$V119)&lt;1,$V119,"")))</f>
        <v/>
      </c>
      <c r="AF119" s="55" t="str">
        <f>IF(V119="","",IF(COUNTIF(V$21:V$121,$V119)&lt;4,"每隊最少4人",IF(COUNTIF(V$21:V$121,V119)&gt;6,"每隊最多6人",COUNTIF(V$21:V$121,V119))))</f>
        <v/>
      </c>
      <c r="AG119" s="164" t="str">
        <f>IF(F119="","",IF(W119="",SUM(AC119:AD119)+AI119,SUM(AC119:AD119)+AI119+$W$20))</f>
        <v/>
      </c>
      <c r="AH119" s="5"/>
      <c r="AI119" s="165"/>
      <c r="AJ119" s="42" t="str">
        <f t="shared" si="13"/>
        <v/>
      </c>
      <c r="AK119" s="166" t="str">
        <f t="shared" si="14"/>
        <v/>
      </c>
      <c r="AL119" s="332"/>
      <c r="AM119" s="55"/>
    </row>
    <row r="120" spans="2:39" s="161" customFormat="1" ht="13">
      <c r="B120" s="55" t="str">
        <f t="shared" si="10"/>
        <v/>
      </c>
      <c r="C120" s="160" t="str">
        <f t="shared" si="11"/>
        <v/>
      </c>
      <c r="D120" s="331"/>
      <c r="E120" s="55">
        <v>100</v>
      </c>
      <c r="F120" s="55" t="str">
        <f t="shared" si="12"/>
        <v/>
      </c>
      <c r="G120" s="5"/>
      <c r="H120" s="5"/>
      <c r="I120" s="5"/>
      <c r="J120" s="5"/>
      <c r="K120" s="4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7"/>
      <c r="X120" s="5"/>
      <c r="Y120" s="48"/>
      <c r="Z120" s="5"/>
      <c r="AA120" s="5"/>
      <c r="AB120" s="5"/>
      <c r="AC120" s="163" t="str">
        <f>IF(J120="","",IF(COUNTA(L120:T120)&gt;3,"限報三項個人項目",IF(COUNTA(L120:T120)=0,"最少填報一個人項目",IF(COUNTA(X120)=1,COUNTA(L120:T120)*($AC$17+$AC$18)+$AC$16,IF(COUNTA(X120)=0,COUNTA(L120:T120)*$AC$17+$AC$16,"Error")))))</f>
        <v/>
      </c>
      <c r="AD120" s="12" t="str">
        <f>IF(AE120="","",$AD$17)</f>
        <v/>
      </c>
      <c r="AE120" s="22" t="str">
        <f>UPPER(IF($V120="","",IF(COUNTIF($AE$20:$AE119,$V120)&lt;1,$V120,"")))</f>
        <v/>
      </c>
      <c r="AF120" s="55" t="str">
        <f>IF(V120="","",IF(COUNTIF(V$21:V$121,$V120)&lt;4,"每隊最少4人",IF(COUNTIF(V$21:V$121,V120)&gt;6,"每隊最多6人",COUNTIF(V$21:V$121,V120))))</f>
        <v/>
      </c>
      <c r="AG120" s="164" t="str">
        <f>IF(F120="","",IF(W120="",SUM(AC120:AD120)+AI120,SUM(AC120:AD120)+AI120+$W$20))</f>
        <v/>
      </c>
      <c r="AH120" s="5"/>
      <c r="AI120" s="165"/>
      <c r="AJ120" s="42" t="str">
        <f t="shared" si="13"/>
        <v/>
      </c>
      <c r="AK120" s="166" t="str">
        <f t="shared" si="14"/>
        <v/>
      </c>
      <c r="AL120" s="332"/>
      <c r="AM120" s="55"/>
    </row>
    <row r="121" spans="2:39">
      <c r="B121" s="55"/>
      <c r="C121" s="160"/>
      <c r="D121" s="322"/>
      <c r="E121" s="55"/>
      <c r="F121" s="55"/>
      <c r="G121" s="55"/>
      <c r="H121" s="55"/>
      <c r="I121" s="55"/>
      <c r="J121" s="55"/>
      <c r="K121" s="167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168"/>
      <c r="X121" s="55"/>
      <c r="Y121" s="169"/>
      <c r="Z121" s="55"/>
      <c r="AA121" s="55"/>
      <c r="AB121" s="55"/>
      <c r="AC121" s="163"/>
      <c r="AD121" s="12"/>
      <c r="AE121" s="22"/>
      <c r="AF121" s="55"/>
      <c r="AG121" s="164"/>
      <c r="AH121" s="55"/>
      <c r="AI121" s="164"/>
      <c r="AJ121" s="42"/>
      <c r="AK121" s="166"/>
      <c r="AL121" s="55"/>
      <c r="AM121" s="51"/>
    </row>
  </sheetData>
  <sheetProtection algorithmName="SHA-512" hashValue="Zy3Y1PKr+ND1ICMSu8vpd17AHHSnnkgb4Mjl1iTtFoFB1yeSViEWDohXWHjdQSO17Y1pPGykwy1ySvYgwF/USA==" saltValue="DGtU4xUbDvtGjl3PpwZ79A==" spinCount="100000" sheet="1" objects="1" scenarios="1" selectLockedCells="1"/>
  <phoneticPr fontId="8" type="noConversion"/>
  <conditionalFormatting sqref="L21:M121 T21:T121">
    <cfRule type="expression" dxfId="11" priority="11" stopIfTrue="1">
      <formula>OR($J21:$K21="",$J21&gt;$E$9,$J21&lt;$E$4)</formula>
    </cfRule>
  </conditionalFormatting>
  <conditionalFormatting sqref="N21:N121 P21:Q121">
    <cfRule type="expression" dxfId="10" priority="10" stopIfTrue="1">
      <formula>OR($J21:$K21="",$J21&gt;$E$6,$J21&lt;$E$4)</formula>
    </cfRule>
  </conditionalFormatting>
  <conditionalFormatting sqref="O21:O121 S21:S121">
    <cfRule type="expression" dxfId="9" priority="9">
      <formula>OR($J21:$K21="",$J21&gt;$E$4,$J21&lt;$E$4)</formula>
    </cfRule>
  </conditionalFormatting>
  <conditionalFormatting sqref="R38:R120">
    <cfRule type="expression" dxfId="8" priority="7" stopIfTrue="1">
      <formula>OR($J38:$K38="",AND($J38&lt;$E$7,$J38&gt;$E12))</formula>
    </cfRule>
  </conditionalFormatting>
  <conditionalFormatting sqref="U21:V120">
    <cfRule type="expression" dxfId="7" priority="4">
      <formula>OR($J21:$K21="",$J21&gt;$E$6,$J21&lt;$E$4)</formula>
    </cfRule>
  </conditionalFormatting>
  <conditionalFormatting sqref="G21:H121">
    <cfRule type="duplicateValues" dxfId="6" priority="33"/>
  </conditionalFormatting>
  <conditionalFormatting sqref="G21:H120">
    <cfRule type="duplicateValues" dxfId="5" priority="35"/>
  </conditionalFormatting>
  <conditionalFormatting sqref="C21:C120">
    <cfRule type="expression" dxfId="4" priority="37">
      <formula>$D21=""</formula>
    </cfRule>
    <cfRule type="duplicateValues" dxfId="3" priority="38"/>
  </conditionalFormatting>
  <conditionalFormatting sqref="R121">
    <cfRule type="expression" dxfId="2" priority="48" stopIfTrue="1">
      <formula>OR($J121:$K121="",AND($J121&lt;$E$7,$J121&gt;#REF!))</formula>
    </cfRule>
  </conditionalFormatting>
  <conditionalFormatting sqref="K21:K120">
    <cfRule type="duplicateValues" dxfId="1" priority="54" stopIfTrue="1"/>
  </conditionalFormatting>
  <conditionalFormatting sqref="R21:R37">
    <cfRule type="expression" dxfId="0" priority="61" stopIfTrue="1">
      <formula>OR($J21:$K21="",AND($J21&lt;$E$7,$J21&gt;$E9))</formula>
    </cfRule>
  </conditionalFormatting>
  <dataValidations count="2">
    <dataValidation type="custom" allowBlank="1" showInputMessage="1" showErrorMessage="1" errorTitle="輸入錯誤" error="請輸入正確電郵地址" sqref="Y21:Y121" xr:uid="{F155CFE2-3482-6A43-A2AF-C01F91182A00}">
      <formula1>ISNUMBER(MATCH("*@*.?*",Y21,0))</formula1>
    </dataValidation>
    <dataValidation type="custom" allowBlank="1" showInputMessage="1" showErrorMessage="1" error="出生年份不適合本年齡組別" sqref="J21:J121" xr:uid="{B374C5F4-80C6-DC43-87A1-DACBE98DA13F}">
      <formula1>OR($J21=$E$4,$J21=$E$5,$J21=$E$6,$J21=$E$7,$J21=$E$8,$J21=$E$9)</formula1>
    </dataValidation>
  </dataValidations>
  <hyperlinks>
    <hyperlink ref="X19" r:id="rId1" display="http://www.tcaa.com.hk/wordpress/wp-content/uploads/2022/12/2022-TCAA-Member-Master-List.pdf" xr:uid="{560FD520-3484-174F-96CD-224FBBCD21F2}"/>
  </hyperlinks>
  <printOptions horizontalCentered="1"/>
  <pageMargins left="0.39370078740157483" right="0.39370078740157483" top="0.39370078740157483" bottom="0.39370078740157483" header="0.19685039370078741" footer="0.19685039370078741"/>
  <pageSetup paperSize="9" scale="63" fitToHeight="15" orientation="portrait" horizontalDpi="4294967292" verticalDpi="4294967292" r:id="rId2"/>
  <headerFooter>
    <oddFooter>&amp;L&amp;"新細明體,標準"&amp;8&amp;K000000&amp;A&amp;C&amp;"新細明體,標準"&amp;K000000P. &amp;P of &amp;N&amp;R&amp;"新細明體,標準"&amp;K000000Printed @&amp;D - &amp;T</oddFooter>
  </headerFooter>
  <ignoredErrors>
    <ignoredError sqref="C21:F21 C40:AI75 C22:Q37 S22:AI34 C38:AG39 AI38:AI39 S35:AG37 AI35:AI37 C85:AI120 C76:AG84 AI76:AI84 AC20 K21:AI21" emptyCellReference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公開及青年組 Open &amp; Junior</vt:lpstr>
      <vt:lpstr>少年組 Youth</vt:lpstr>
      <vt:lpstr>'公開及青年組 Open &amp; Junior'!Print_Titles</vt:lpstr>
      <vt:lpstr>'少年組 Youth'!Print_Titles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Yeung</dc:creator>
  <cp:lastModifiedBy>Ryan Yeung</cp:lastModifiedBy>
  <cp:lastPrinted>2023-02-15T01:04:50Z</cp:lastPrinted>
  <dcterms:created xsi:type="dcterms:W3CDTF">2017-02-07T17:26:07Z</dcterms:created>
  <dcterms:modified xsi:type="dcterms:W3CDTF">2023-06-28T14:53:05Z</dcterms:modified>
</cp:coreProperties>
</file>