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drawings/drawing2.xml" ContentType="application/vnd.openxmlformats-officedocument.drawing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yan/Dropbox/Mac/Desktop/TCAA/2023.05.06-07 OAC2/"/>
    </mc:Choice>
  </mc:AlternateContent>
  <xr:revisionPtr revIDLastSave="0" documentId="13_ncr:1_{A5739985-5D5B-0144-A3E8-488903D3FC0D}" xr6:coauthVersionLast="47" xr6:coauthVersionMax="47" xr10:uidLastSave="{00000000-0000-0000-0000-000000000000}"/>
  <bookViews>
    <workbookView xWindow="1020" yWindow="460" windowWidth="26300" windowHeight="17260" tabRatio="500" xr2:uid="{00000000-000D-0000-FFFF-FFFF00000000}"/>
  </bookViews>
  <sheets>
    <sheet name="公開及青年組 Open &amp; Junior" sheetId="7" r:id="rId1"/>
    <sheet name="少年組 Youth" sheetId="8" r:id="rId2"/>
  </sheets>
  <definedNames>
    <definedName name="_xlnm._FilterDatabase" localSheetId="0" hidden="1">'公開及青年組 Open &amp; Junior'!$A$21:$AV$121</definedName>
    <definedName name="_xlnm._FilterDatabase" localSheetId="1" hidden="1">'少年組 Youth'!$A$20:$AK$121</definedName>
    <definedName name="_xlnm.Print_Area" localSheetId="0">'公開及青年組 Open &amp; Junior'!#REF!</definedName>
    <definedName name="_xlnm.Print_Area" localSheetId="1">'少年組 Youth'!#REF!</definedName>
    <definedName name="_xlnm.Print_Titles" localSheetId="0">'公開及青年組 Open &amp; Junior'!$20:$21</definedName>
    <definedName name="_xlnm.Print_Titles" localSheetId="1">'少年組 Youth'!$19:$20</definedName>
    <definedName name="tbPrice">#REF!</definedName>
    <definedName name="董康正">'公開及青年組 Open &amp; Junior'!$AS$24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U23" i="7" l="1"/>
  <c r="AU24" i="7"/>
  <c r="AU25" i="7"/>
  <c r="AU26" i="7"/>
  <c r="AU27" i="7"/>
  <c r="AU28" i="7"/>
  <c r="AU29" i="7"/>
  <c r="AU30" i="7"/>
  <c r="AU31" i="7"/>
  <c r="AU32" i="7"/>
  <c r="AU33" i="7"/>
  <c r="AU34" i="7"/>
  <c r="AU35" i="7"/>
  <c r="AU36" i="7"/>
  <c r="AU37" i="7"/>
  <c r="AU38" i="7"/>
  <c r="AU39" i="7"/>
  <c r="AU40" i="7"/>
  <c r="AU41" i="7"/>
  <c r="AU42" i="7"/>
  <c r="AU43" i="7"/>
  <c r="AU44" i="7"/>
  <c r="AU45" i="7"/>
  <c r="AU46" i="7"/>
  <c r="AU47" i="7"/>
  <c r="AU48" i="7"/>
  <c r="AU49" i="7"/>
  <c r="AU50" i="7"/>
  <c r="AU51" i="7"/>
  <c r="AU52" i="7"/>
  <c r="AU53" i="7"/>
  <c r="AU54" i="7"/>
  <c r="AU55" i="7"/>
  <c r="AU56" i="7"/>
  <c r="AU57" i="7"/>
  <c r="AU58" i="7"/>
  <c r="AU59" i="7"/>
  <c r="AU60" i="7"/>
  <c r="AU61" i="7"/>
  <c r="AU62" i="7"/>
  <c r="AU63" i="7"/>
  <c r="AU64" i="7"/>
  <c r="AU65" i="7"/>
  <c r="AU66" i="7"/>
  <c r="AU67" i="7"/>
  <c r="AU68" i="7"/>
  <c r="AU69" i="7"/>
  <c r="AU70" i="7"/>
  <c r="AU71" i="7"/>
  <c r="AU72" i="7"/>
  <c r="AU73" i="7"/>
  <c r="AU74" i="7"/>
  <c r="AU75" i="7"/>
  <c r="AU76" i="7"/>
  <c r="AU77" i="7"/>
  <c r="AU78" i="7"/>
  <c r="AU79" i="7"/>
  <c r="AU80" i="7"/>
  <c r="AU81" i="7"/>
  <c r="AU82" i="7"/>
  <c r="AU83" i="7"/>
  <c r="AU84" i="7"/>
  <c r="AU85" i="7"/>
  <c r="AU86" i="7"/>
  <c r="AU87" i="7"/>
  <c r="AU88" i="7"/>
  <c r="AU89" i="7"/>
  <c r="AU90" i="7"/>
  <c r="AU91" i="7"/>
  <c r="AU92" i="7"/>
  <c r="AU93" i="7"/>
  <c r="AU94" i="7"/>
  <c r="AU95" i="7"/>
  <c r="AU96" i="7"/>
  <c r="AU97" i="7"/>
  <c r="AU98" i="7"/>
  <c r="AU99" i="7"/>
  <c r="AU100" i="7"/>
  <c r="AU101" i="7"/>
  <c r="AU102" i="7"/>
  <c r="AU103" i="7"/>
  <c r="AU104" i="7"/>
  <c r="AU105" i="7"/>
  <c r="AU106" i="7"/>
  <c r="AU107" i="7"/>
  <c r="AU108" i="7"/>
  <c r="AU109" i="7"/>
  <c r="AU110" i="7"/>
  <c r="AU111" i="7"/>
  <c r="AU112" i="7"/>
  <c r="AU113" i="7"/>
  <c r="AU114" i="7"/>
  <c r="AU115" i="7"/>
  <c r="AU116" i="7"/>
  <c r="AU117" i="7"/>
  <c r="AU118" i="7"/>
  <c r="AU119" i="7"/>
  <c r="AU120" i="7"/>
  <c r="AU121" i="7"/>
  <c r="A22" i="7"/>
  <c r="B22" i="7"/>
  <c r="A23" i="7"/>
  <c r="B23" i="7"/>
  <c r="A24" i="7"/>
  <c r="B24" i="7"/>
  <c r="A25" i="7"/>
  <c r="B25" i="7"/>
  <c r="A26" i="7"/>
  <c r="B26" i="7"/>
  <c r="A27" i="7"/>
  <c r="B27" i="7"/>
  <c r="A28" i="7"/>
  <c r="B28" i="7"/>
  <c r="A29" i="7"/>
  <c r="B29" i="7"/>
  <c r="A30" i="7"/>
  <c r="B30" i="7"/>
  <c r="A31" i="7"/>
  <c r="B31" i="7"/>
  <c r="A32" i="7"/>
  <c r="B32" i="7"/>
  <c r="A33" i="7"/>
  <c r="B33" i="7"/>
  <c r="A34" i="7"/>
  <c r="B34" i="7"/>
  <c r="A35" i="7"/>
  <c r="B35" i="7"/>
  <c r="A36" i="7"/>
  <c r="B36" i="7"/>
  <c r="A37" i="7"/>
  <c r="B37" i="7"/>
  <c r="A38" i="7"/>
  <c r="B38" i="7"/>
  <c r="A39" i="7"/>
  <c r="B39" i="7"/>
  <c r="A40" i="7"/>
  <c r="B40" i="7"/>
  <c r="A41" i="7"/>
  <c r="B41" i="7"/>
  <c r="A42" i="7"/>
  <c r="B42" i="7"/>
  <c r="A43" i="7"/>
  <c r="B43" i="7"/>
  <c r="A44" i="7"/>
  <c r="B44" i="7"/>
  <c r="A45" i="7"/>
  <c r="B45" i="7"/>
  <c r="A46" i="7"/>
  <c r="B46" i="7"/>
  <c r="A47" i="7"/>
  <c r="B47" i="7"/>
  <c r="A48" i="7"/>
  <c r="B48" i="7"/>
  <c r="A49" i="7"/>
  <c r="B49" i="7"/>
  <c r="A50" i="7"/>
  <c r="B50" i="7"/>
  <c r="A51" i="7"/>
  <c r="B51" i="7"/>
  <c r="A52" i="7"/>
  <c r="B52" i="7"/>
  <c r="A53" i="7"/>
  <c r="B53" i="7"/>
  <c r="A54" i="7"/>
  <c r="B54" i="7"/>
  <c r="A55" i="7"/>
  <c r="B55" i="7"/>
  <c r="A56" i="7"/>
  <c r="B56" i="7"/>
  <c r="A57" i="7"/>
  <c r="B57" i="7"/>
  <c r="A58" i="7"/>
  <c r="B58" i="7"/>
  <c r="A59" i="7"/>
  <c r="B59" i="7"/>
  <c r="A60" i="7"/>
  <c r="B60" i="7"/>
  <c r="A61" i="7"/>
  <c r="B61" i="7"/>
  <c r="A62" i="7"/>
  <c r="B62" i="7"/>
  <c r="A63" i="7"/>
  <c r="B63" i="7"/>
  <c r="A64" i="7"/>
  <c r="B64" i="7"/>
  <c r="A65" i="7"/>
  <c r="B65" i="7"/>
  <c r="A66" i="7"/>
  <c r="B66" i="7"/>
  <c r="A67" i="7"/>
  <c r="B67" i="7"/>
  <c r="A68" i="7"/>
  <c r="B68" i="7"/>
  <c r="A69" i="7"/>
  <c r="B69" i="7"/>
  <c r="A70" i="7"/>
  <c r="B70" i="7"/>
  <c r="A71" i="7"/>
  <c r="B71" i="7"/>
  <c r="A72" i="7"/>
  <c r="B72" i="7"/>
  <c r="A73" i="7"/>
  <c r="B73" i="7"/>
  <c r="A74" i="7"/>
  <c r="B74" i="7"/>
  <c r="A75" i="7"/>
  <c r="B75" i="7"/>
  <c r="A76" i="7"/>
  <c r="B76" i="7"/>
  <c r="A77" i="7"/>
  <c r="B77" i="7"/>
  <c r="A78" i="7"/>
  <c r="B78" i="7"/>
  <c r="A79" i="7"/>
  <c r="B79" i="7"/>
  <c r="A80" i="7"/>
  <c r="B80" i="7"/>
  <c r="A81" i="7"/>
  <c r="B81" i="7"/>
  <c r="A82" i="7"/>
  <c r="B82" i="7"/>
  <c r="A83" i="7"/>
  <c r="B83" i="7"/>
  <c r="A84" i="7"/>
  <c r="B84" i="7"/>
  <c r="A85" i="7"/>
  <c r="B85" i="7"/>
  <c r="A86" i="7"/>
  <c r="B86" i="7"/>
  <c r="A87" i="7"/>
  <c r="B87" i="7"/>
  <c r="A88" i="7"/>
  <c r="B88" i="7"/>
  <c r="A89" i="7"/>
  <c r="B89" i="7"/>
  <c r="A90" i="7"/>
  <c r="B90" i="7"/>
  <c r="A91" i="7"/>
  <c r="B91" i="7"/>
  <c r="A92" i="7"/>
  <c r="B92" i="7"/>
  <c r="A93" i="7"/>
  <c r="B93" i="7"/>
  <c r="A94" i="7"/>
  <c r="B94" i="7"/>
  <c r="A95" i="7"/>
  <c r="B95" i="7"/>
  <c r="A96" i="7"/>
  <c r="B96" i="7"/>
  <c r="A97" i="7"/>
  <c r="B97" i="7"/>
  <c r="A98" i="7"/>
  <c r="B98" i="7"/>
  <c r="A99" i="7"/>
  <c r="B99" i="7"/>
  <c r="A100" i="7"/>
  <c r="B100" i="7"/>
  <c r="A101" i="7"/>
  <c r="B101" i="7"/>
  <c r="A102" i="7"/>
  <c r="B102" i="7"/>
  <c r="A103" i="7"/>
  <c r="B103" i="7"/>
  <c r="A104" i="7"/>
  <c r="B104" i="7"/>
  <c r="A105" i="7"/>
  <c r="B105" i="7"/>
  <c r="A106" i="7"/>
  <c r="B106" i="7"/>
  <c r="A107" i="7"/>
  <c r="B107" i="7"/>
  <c r="A108" i="7"/>
  <c r="B108" i="7"/>
  <c r="A109" i="7"/>
  <c r="B109" i="7"/>
  <c r="A110" i="7"/>
  <c r="B110" i="7"/>
  <c r="A111" i="7"/>
  <c r="B111" i="7"/>
  <c r="A112" i="7"/>
  <c r="B112" i="7"/>
  <c r="A113" i="7"/>
  <c r="B113" i="7"/>
  <c r="A114" i="7"/>
  <c r="B114" i="7"/>
  <c r="A115" i="7"/>
  <c r="B115" i="7"/>
  <c r="A116" i="7"/>
  <c r="B116" i="7"/>
  <c r="A117" i="7"/>
  <c r="B117" i="7"/>
  <c r="A118" i="7"/>
  <c r="B118" i="7"/>
  <c r="A119" i="7"/>
  <c r="B119" i="7"/>
  <c r="A120" i="7"/>
  <c r="B120" i="7"/>
  <c r="A121" i="7"/>
  <c r="B121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35" i="7"/>
  <c r="AQ36" i="7"/>
  <c r="AQ37" i="7"/>
  <c r="AQ38" i="7"/>
  <c r="AQ39" i="7"/>
  <c r="AQ40" i="7"/>
  <c r="AQ41" i="7"/>
  <c r="AQ42" i="7"/>
  <c r="AQ43" i="7"/>
  <c r="AQ44" i="7"/>
  <c r="AQ45" i="7"/>
  <c r="AQ46" i="7"/>
  <c r="AQ47" i="7"/>
  <c r="AQ48" i="7"/>
  <c r="AQ49" i="7"/>
  <c r="AQ50" i="7"/>
  <c r="AQ51" i="7"/>
  <c r="AQ52" i="7"/>
  <c r="AQ53" i="7"/>
  <c r="AQ54" i="7"/>
  <c r="AQ55" i="7"/>
  <c r="AQ56" i="7"/>
  <c r="AQ57" i="7"/>
  <c r="AQ58" i="7"/>
  <c r="AQ59" i="7"/>
  <c r="AQ60" i="7"/>
  <c r="AQ61" i="7"/>
  <c r="AQ62" i="7"/>
  <c r="AQ63" i="7"/>
  <c r="AQ64" i="7"/>
  <c r="AQ65" i="7"/>
  <c r="AQ66" i="7"/>
  <c r="AQ67" i="7"/>
  <c r="AQ68" i="7"/>
  <c r="AQ69" i="7"/>
  <c r="AQ70" i="7"/>
  <c r="AQ71" i="7"/>
  <c r="AQ72" i="7"/>
  <c r="AQ73" i="7"/>
  <c r="AQ74" i="7"/>
  <c r="AQ75" i="7"/>
  <c r="AQ76" i="7"/>
  <c r="AQ77" i="7"/>
  <c r="AQ78" i="7"/>
  <c r="AQ79" i="7"/>
  <c r="AQ80" i="7"/>
  <c r="AQ81" i="7"/>
  <c r="AQ82" i="7"/>
  <c r="AQ83" i="7"/>
  <c r="AQ84" i="7"/>
  <c r="AQ85" i="7"/>
  <c r="AQ86" i="7"/>
  <c r="AQ87" i="7"/>
  <c r="AQ88" i="7"/>
  <c r="AQ89" i="7"/>
  <c r="AQ90" i="7"/>
  <c r="AQ91" i="7"/>
  <c r="AQ92" i="7"/>
  <c r="AQ93" i="7"/>
  <c r="AQ94" i="7"/>
  <c r="AQ95" i="7"/>
  <c r="AQ96" i="7"/>
  <c r="AQ97" i="7"/>
  <c r="AQ98" i="7"/>
  <c r="AQ99" i="7"/>
  <c r="AQ100" i="7"/>
  <c r="AQ101" i="7"/>
  <c r="AQ102" i="7"/>
  <c r="AQ103" i="7"/>
  <c r="AQ104" i="7"/>
  <c r="AQ105" i="7"/>
  <c r="AQ106" i="7"/>
  <c r="AQ107" i="7"/>
  <c r="AQ108" i="7"/>
  <c r="AQ109" i="7"/>
  <c r="AQ110" i="7"/>
  <c r="AQ111" i="7"/>
  <c r="AQ112" i="7"/>
  <c r="AQ113" i="7"/>
  <c r="AQ114" i="7"/>
  <c r="AQ115" i="7"/>
  <c r="AQ116" i="7"/>
  <c r="AQ117" i="7"/>
  <c r="AQ118" i="7"/>
  <c r="AQ119" i="7"/>
  <c r="AQ120" i="7"/>
  <c r="AQ121" i="7"/>
  <c r="AQ22" i="7"/>
  <c r="AT22" i="7"/>
  <c r="AT23" i="7"/>
  <c r="AT25" i="7"/>
  <c r="AT26" i="7"/>
  <c r="AT27" i="7"/>
  <c r="AT28" i="7"/>
  <c r="AT29" i="7"/>
  <c r="AT30" i="7"/>
  <c r="AT31" i="7"/>
  <c r="AT32" i="7"/>
  <c r="AT33" i="7"/>
  <c r="AT34" i="7"/>
  <c r="AT35" i="7"/>
  <c r="AT36" i="7"/>
  <c r="AT37" i="7"/>
  <c r="AT38" i="7"/>
  <c r="AT39" i="7"/>
  <c r="AT40" i="7"/>
  <c r="AT41" i="7"/>
  <c r="AT42" i="7"/>
  <c r="AT43" i="7"/>
  <c r="AT44" i="7"/>
  <c r="AT45" i="7"/>
  <c r="AT46" i="7"/>
  <c r="AT47" i="7"/>
  <c r="AT48" i="7"/>
  <c r="AT49" i="7"/>
  <c r="AT50" i="7"/>
  <c r="AT51" i="7"/>
  <c r="AT52" i="7"/>
  <c r="AT53" i="7"/>
  <c r="AT54" i="7"/>
  <c r="AT55" i="7"/>
  <c r="AT56" i="7"/>
  <c r="AT57" i="7"/>
  <c r="AT58" i="7"/>
  <c r="AT59" i="7"/>
  <c r="AT60" i="7"/>
  <c r="AT61" i="7"/>
  <c r="AT62" i="7"/>
  <c r="AT63" i="7"/>
  <c r="AT64" i="7"/>
  <c r="AT65" i="7"/>
  <c r="AT66" i="7"/>
  <c r="AT67" i="7"/>
  <c r="AT68" i="7"/>
  <c r="AT69" i="7"/>
  <c r="AT70" i="7"/>
  <c r="AT71" i="7"/>
  <c r="AT72" i="7"/>
  <c r="AT73" i="7"/>
  <c r="AT74" i="7"/>
  <c r="AT75" i="7"/>
  <c r="AT76" i="7"/>
  <c r="AT77" i="7"/>
  <c r="AT78" i="7"/>
  <c r="AT79" i="7"/>
  <c r="AT80" i="7"/>
  <c r="AT81" i="7"/>
  <c r="AT82" i="7"/>
  <c r="AT83" i="7"/>
  <c r="AT84" i="7"/>
  <c r="AT85" i="7"/>
  <c r="AT86" i="7"/>
  <c r="AT87" i="7"/>
  <c r="AT88" i="7"/>
  <c r="AT89" i="7"/>
  <c r="AT90" i="7"/>
  <c r="AT91" i="7"/>
  <c r="AT92" i="7"/>
  <c r="AT93" i="7"/>
  <c r="AT94" i="7"/>
  <c r="AT95" i="7"/>
  <c r="AT96" i="7"/>
  <c r="AT97" i="7"/>
  <c r="AT98" i="7"/>
  <c r="AT99" i="7"/>
  <c r="AT100" i="7"/>
  <c r="AT101" i="7"/>
  <c r="AT102" i="7"/>
  <c r="AT103" i="7"/>
  <c r="AT104" i="7"/>
  <c r="AT105" i="7"/>
  <c r="AT106" i="7"/>
  <c r="AT107" i="7"/>
  <c r="AT108" i="7"/>
  <c r="AT109" i="7"/>
  <c r="AT110" i="7"/>
  <c r="AT111" i="7"/>
  <c r="AT112" i="7"/>
  <c r="AT113" i="7"/>
  <c r="AT114" i="7"/>
  <c r="AT115" i="7"/>
  <c r="AT116" i="7"/>
  <c r="AT117" i="7"/>
  <c r="AT118" i="7"/>
  <c r="AT119" i="7"/>
  <c r="AT120" i="7"/>
  <c r="AT121" i="7"/>
  <c r="AT24" i="7"/>
  <c r="C4" i="7"/>
  <c r="D4" i="7" s="1"/>
  <c r="C5" i="7"/>
  <c r="D5" i="7" s="1"/>
  <c r="C6" i="7"/>
  <c r="D6" i="7" s="1"/>
  <c r="C7" i="7"/>
  <c r="D7" i="7" s="1"/>
  <c r="C8" i="7"/>
  <c r="D8" i="7" s="1"/>
  <c r="C9" i="7"/>
  <c r="D9" i="7" s="1"/>
  <c r="C10" i="7"/>
  <c r="D10" i="7" s="1"/>
  <c r="C11" i="7"/>
  <c r="D11" i="7" s="1"/>
  <c r="H2" i="8"/>
  <c r="AS22" i="7"/>
  <c r="AR22" i="7" s="1"/>
  <c r="AS23" i="7"/>
  <c r="AR23" i="7" s="1"/>
  <c r="AS56" i="7"/>
  <c r="AR56" i="7" s="1"/>
  <c r="AS61" i="7"/>
  <c r="AS62" i="7"/>
  <c r="AR62" i="7" s="1"/>
  <c r="AS73" i="7"/>
  <c r="AR73" i="7" s="1"/>
  <c r="AS34" i="7"/>
  <c r="AR34" i="7" s="1"/>
  <c r="AS43" i="7"/>
  <c r="AR43" i="7" s="1"/>
  <c r="AS45" i="7"/>
  <c r="AR45" i="7" s="1"/>
  <c r="AS101" i="7"/>
  <c r="AS102" i="7"/>
  <c r="AR102" i="7" s="1"/>
  <c r="AS121" i="7"/>
  <c r="AR121" i="7" s="1"/>
  <c r="AS37" i="7"/>
  <c r="AR37" i="7" s="1"/>
  <c r="AS39" i="7"/>
  <c r="AR39" i="7" s="1"/>
  <c r="AS80" i="7"/>
  <c r="AR80" i="7" s="1"/>
  <c r="AS83" i="7"/>
  <c r="AR83" i="7" s="1"/>
  <c r="AS89" i="7"/>
  <c r="AS92" i="7"/>
  <c r="AR92" i="7" s="1"/>
  <c r="AS93" i="7"/>
  <c r="AR93" i="7" s="1"/>
  <c r="AS103" i="7"/>
  <c r="AS116" i="7"/>
  <c r="AS118" i="7"/>
  <c r="AR118" i="7" s="1"/>
  <c r="AS76" i="7"/>
  <c r="AS115" i="7"/>
  <c r="AR115" i="7" s="1"/>
  <c r="AS120" i="7"/>
  <c r="AR120" i="7" s="1"/>
  <c r="AS109" i="7"/>
  <c r="AS60" i="7"/>
  <c r="AR60" i="7" s="1"/>
  <c r="AS59" i="7"/>
  <c r="AR59" i="7" s="1"/>
  <c r="AS110" i="7"/>
  <c r="AS28" i="7"/>
  <c r="AR28" i="7" s="1"/>
  <c r="AS33" i="7"/>
  <c r="AR33" i="7" s="1"/>
  <c r="AS35" i="7"/>
  <c r="AS36" i="7"/>
  <c r="AR36" i="7" s="1"/>
  <c r="AS38" i="7"/>
  <c r="AR38" i="7" s="1"/>
  <c r="AS40" i="7"/>
  <c r="AR40" i="7" s="1"/>
  <c r="AS41" i="7"/>
  <c r="AR41" i="7" s="1"/>
  <c r="AS42" i="7"/>
  <c r="AR42" i="7" s="1"/>
  <c r="AS44" i="7"/>
  <c r="AR44" i="7" s="1"/>
  <c r="AS46" i="7"/>
  <c r="AR46" i="7" s="1"/>
  <c r="AS47" i="7"/>
  <c r="AR47" i="7" s="1"/>
  <c r="AS50" i="7"/>
  <c r="AR50" i="7" s="1"/>
  <c r="AS51" i="7"/>
  <c r="AR51" i="7" s="1"/>
  <c r="AS54" i="7"/>
  <c r="AR54" i="7" s="1"/>
  <c r="AS55" i="7"/>
  <c r="AR55" i="7" s="1"/>
  <c r="AS58" i="7"/>
  <c r="AS64" i="7"/>
  <c r="AR64" i="7" s="1"/>
  <c r="AS65" i="7"/>
  <c r="AR65" i="7" s="1"/>
  <c r="AS66" i="7"/>
  <c r="AR66" i="7" s="1"/>
  <c r="AS68" i="7"/>
  <c r="AR68" i="7" s="1"/>
  <c r="AS69" i="7"/>
  <c r="AR69" i="7" s="1"/>
  <c r="AS71" i="7"/>
  <c r="AR71" i="7" s="1"/>
  <c r="AS72" i="7"/>
  <c r="AR72" i="7" s="1"/>
  <c r="AS74" i="7"/>
  <c r="AS75" i="7"/>
  <c r="AR75" i="7" s="1"/>
  <c r="AS77" i="7"/>
  <c r="AR77" i="7" s="1"/>
  <c r="AS78" i="7"/>
  <c r="AR78" i="7" s="1"/>
  <c r="AS79" i="7"/>
  <c r="AR79" i="7" s="1"/>
  <c r="AS81" i="7"/>
  <c r="AS82" i="7"/>
  <c r="AR82" i="7" s="1"/>
  <c r="AS84" i="7"/>
  <c r="AR84" i="7" s="1"/>
  <c r="AS85" i="7"/>
  <c r="AS86" i="7"/>
  <c r="AR86" i="7" s="1"/>
  <c r="AS87" i="7"/>
  <c r="AR87" i="7" s="1"/>
  <c r="AS88" i="7"/>
  <c r="AR88" i="7" s="1"/>
  <c r="AS90" i="7"/>
  <c r="AR90" i="7" s="1"/>
  <c r="AS91" i="7"/>
  <c r="AR91" i="7" s="1"/>
  <c r="AS94" i="7"/>
  <c r="AR94" i="7" s="1"/>
  <c r="AS95" i="7"/>
  <c r="AR95" i="7" s="1"/>
  <c r="AS96" i="7"/>
  <c r="AR96" i="7" s="1"/>
  <c r="AS97" i="7"/>
  <c r="AR97" i="7" s="1"/>
  <c r="AS98" i="7"/>
  <c r="AR98" i="7" s="1"/>
  <c r="AS99" i="7"/>
  <c r="AR99" i="7" s="1"/>
  <c r="AS100" i="7"/>
  <c r="AR100" i="7" s="1"/>
  <c r="AS104" i="7"/>
  <c r="AS105" i="7"/>
  <c r="AR105" i="7" s="1"/>
  <c r="AS106" i="7"/>
  <c r="AR106" i="7" s="1"/>
  <c r="AS107" i="7"/>
  <c r="AR107" i="7" s="1"/>
  <c r="AS108" i="7"/>
  <c r="AR108" i="7" s="1"/>
  <c r="AS111" i="7"/>
  <c r="AR111" i="7" s="1"/>
  <c r="AS112" i="7"/>
  <c r="AR112" i="7" s="1"/>
  <c r="AS113" i="7"/>
  <c r="AR113" i="7" s="1"/>
  <c r="AS114" i="7"/>
  <c r="AR114" i="7" s="1"/>
  <c r="AS117" i="7"/>
  <c r="AR117" i="7" s="1"/>
  <c r="AS119" i="7"/>
  <c r="AR119" i="7" s="1"/>
  <c r="AR35" i="7"/>
  <c r="AR58" i="7"/>
  <c r="AR61" i="7"/>
  <c r="AR74" i="7"/>
  <c r="AR76" i="7"/>
  <c r="AR81" i="7"/>
  <c r="AR85" i="7"/>
  <c r="AR89" i="7"/>
  <c r="AR101" i="7"/>
  <c r="AR103" i="7"/>
  <c r="AR104" i="7"/>
  <c r="AR109" i="7"/>
  <c r="AR110" i="7"/>
  <c r="AR116" i="7"/>
  <c r="AS16" i="7"/>
  <c r="AB43" i="8"/>
  <c r="AB44" i="8"/>
  <c r="AB46" i="8"/>
  <c r="AB54" i="8"/>
  <c r="AB57" i="8"/>
  <c r="AB60" i="8"/>
  <c r="AB66" i="8"/>
  <c r="AB71" i="8"/>
  <c r="AB74" i="8"/>
  <c r="AB78" i="8"/>
  <c r="AB87" i="8"/>
  <c r="AB91" i="8"/>
  <c r="AB93" i="8"/>
  <c r="AB99" i="8"/>
  <c r="AB103" i="8"/>
  <c r="AB104" i="8"/>
  <c r="AB105" i="8"/>
  <c r="AB107" i="8"/>
  <c r="AB114" i="8"/>
  <c r="AB117" i="8"/>
  <c r="AB118" i="8"/>
  <c r="AB25" i="8"/>
  <c r="AB31" i="8"/>
  <c r="AB33" i="8"/>
  <c r="AB36" i="8"/>
  <c r="AB37" i="8"/>
  <c r="AB38" i="8"/>
  <c r="AB39" i="8"/>
  <c r="AB40" i="8"/>
  <c r="AB52" i="8"/>
  <c r="AB64" i="8"/>
  <c r="AB67" i="8"/>
  <c r="AB72" i="8"/>
  <c r="AB73" i="8"/>
  <c r="AB80" i="8"/>
  <c r="AB81" i="8"/>
  <c r="AB85" i="8"/>
  <c r="AB116" i="8"/>
  <c r="AB32" i="8"/>
  <c r="AB35" i="8"/>
  <c r="AB45" i="8"/>
  <c r="AB50" i="8"/>
  <c r="AB61" i="8"/>
  <c r="AB70" i="8"/>
  <c r="AB77" i="8"/>
  <c r="AB84" i="8"/>
  <c r="AB90" i="8"/>
  <c r="AB97" i="8"/>
  <c r="AB101" i="8"/>
  <c r="AB108" i="8"/>
  <c r="AB21" i="8"/>
  <c r="AB62" i="8"/>
  <c r="AB83" i="8"/>
  <c r="AB115" i="8"/>
  <c r="AB24" i="8"/>
  <c r="AB34" i="8"/>
  <c r="AB47" i="8"/>
  <c r="AB82" i="8"/>
  <c r="AB96" i="8"/>
  <c r="AB30" i="8"/>
  <c r="AB51" i="8"/>
  <c r="AB65" i="8"/>
  <c r="AB113" i="8"/>
  <c r="AB22" i="8"/>
  <c r="AB26" i="8"/>
  <c r="AB27" i="8"/>
  <c r="AB28" i="8"/>
  <c r="AB29" i="8"/>
  <c r="AB41" i="8"/>
  <c r="AB42" i="8"/>
  <c r="AB48" i="8"/>
  <c r="AB68" i="8"/>
  <c r="AB79" i="8"/>
  <c r="AB92" i="8"/>
  <c r="AB94" i="8"/>
  <c r="AB95" i="8"/>
  <c r="AB106" i="8"/>
  <c r="AB109" i="8"/>
  <c r="AB119" i="8"/>
  <c r="AB49" i="8"/>
  <c r="AB75" i="8"/>
  <c r="AB76" i="8"/>
  <c r="AB111" i="8"/>
  <c r="AB53" i="8"/>
  <c r="AB56" i="8"/>
  <c r="AB58" i="8"/>
  <c r="AB59" i="8"/>
  <c r="AB88" i="8"/>
  <c r="AB100" i="8"/>
  <c r="AB102" i="8"/>
  <c r="AB112" i="8"/>
  <c r="AB120" i="8"/>
  <c r="AB55" i="8"/>
  <c r="AB69" i="8"/>
  <c r="AB89" i="8"/>
  <c r="AB98" i="8"/>
  <c r="AB86" i="8"/>
  <c r="AB110" i="8"/>
  <c r="AB23" i="8"/>
  <c r="AB63" i="8"/>
  <c r="AD15" i="8"/>
  <c r="AD21" i="8"/>
  <c r="AC21" i="8" s="1"/>
  <c r="AD22" i="8"/>
  <c r="AD23" i="8"/>
  <c r="AD24" i="8"/>
  <c r="AD25" i="8"/>
  <c r="AD43" i="8"/>
  <c r="AD44" i="8"/>
  <c r="AC44" i="8" s="1"/>
  <c r="AD46" i="8"/>
  <c r="AD54" i="8"/>
  <c r="AC54" i="8" s="1"/>
  <c r="AD57" i="8"/>
  <c r="AD60" i="8"/>
  <c r="AC60" i="8" s="1"/>
  <c r="AD66" i="8"/>
  <c r="AD71" i="8"/>
  <c r="AD74" i="8"/>
  <c r="AD78" i="8"/>
  <c r="AC78" i="8" s="1"/>
  <c r="AD87" i="8"/>
  <c r="AD91" i="8"/>
  <c r="AC91" i="8" s="1"/>
  <c r="AD93" i="8"/>
  <c r="AD99" i="8"/>
  <c r="AC99" i="8" s="1"/>
  <c r="AD103" i="8"/>
  <c r="AD104" i="8"/>
  <c r="AD105" i="8"/>
  <c r="AD107" i="8"/>
  <c r="AD114" i="8"/>
  <c r="AD117" i="8"/>
  <c r="AC117" i="8" s="1"/>
  <c r="AD118" i="8"/>
  <c r="AD30" i="8"/>
  <c r="AD31" i="8"/>
  <c r="AC31" i="8" s="1"/>
  <c r="AD32" i="8"/>
  <c r="AD33" i="8"/>
  <c r="AD34" i="8"/>
  <c r="AC34" i="8" s="1"/>
  <c r="AD35" i="8"/>
  <c r="AD36" i="8"/>
  <c r="AC36" i="8" s="1"/>
  <c r="AD41" i="8"/>
  <c r="AC41" i="8" s="1"/>
  <c r="AD42" i="8"/>
  <c r="AD45" i="8"/>
  <c r="AC45" i="8" s="1"/>
  <c r="AD47" i="8"/>
  <c r="AD48" i="8"/>
  <c r="AD49" i="8"/>
  <c r="AC49" i="8" s="1"/>
  <c r="AD50" i="8"/>
  <c r="AD51" i="8"/>
  <c r="AC51" i="8" s="1"/>
  <c r="AD52" i="8"/>
  <c r="AC52" i="8" s="1"/>
  <c r="AD55" i="8"/>
  <c r="AD56" i="8"/>
  <c r="AC56" i="8" s="1"/>
  <c r="AD58" i="8"/>
  <c r="AD59" i="8"/>
  <c r="AD62" i="8"/>
  <c r="AC62" i="8" s="1"/>
  <c r="AD63" i="8"/>
  <c r="AD64" i="8"/>
  <c r="AC64" i="8" s="1"/>
  <c r="AD65" i="8"/>
  <c r="AD67" i="8"/>
  <c r="AD68" i="8"/>
  <c r="AC68" i="8" s="1"/>
  <c r="AD69" i="8"/>
  <c r="AD70" i="8"/>
  <c r="AD72" i="8"/>
  <c r="AC72" i="8" s="1"/>
  <c r="AD73" i="8"/>
  <c r="AD75" i="8"/>
  <c r="AC75" i="8" s="1"/>
  <c r="AD76" i="8"/>
  <c r="AC76" i="8" s="1"/>
  <c r="AD77" i="8"/>
  <c r="AD79" i="8"/>
  <c r="AC79" i="8" s="1"/>
  <c r="AD80" i="8"/>
  <c r="AD81" i="8"/>
  <c r="AD82" i="8"/>
  <c r="AD83" i="8"/>
  <c r="AC83" i="8" s="1"/>
  <c r="AD85" i="8"/>
  <c r="AC85" i="8" s="1"/>
  <c r="AD86" i="8"/>
  <c r="AC86" i="8" s="1"/>
  <c r="AD88" i="8"/>
  <c r="AD89" i="8"/>
  <c r="AC89" i="8" s="1"/>
  <c r="AD90" i="8"/>
  <c r="AD92" i="8"/>
  <c r="AD94" i="8"/>
  <c r="AD95" i="8"/>
  <c r="AD96" i="8"/>
  <c r="AC96" i="8" s="1"/>
  <c r="AD97" i="8"/>
  <c r="AC97" i="8" s="1"/>
  <c r="AD98" i="8"/>
  <c r="AD100" i="8"/>
  <c r="AC100" i="8" s="1"/>
  <c r="AD101" i="8"/>
  <c r="AC101" i="8" s="1"/>
  <c r="AD102" i="8"/>
  <c r="AD106" i="8"/>
  <c r="AC106" i="8" s="1"/>
  <c r="AD108" i="8"/>
  <c r="AD109" i="8"/>
  <c r="AC109" i="8" s="1"/>
  <c r="AD110" i="8"/>
  <c r="AC110" i="8" s="1"/>
  <c r="AD111" i="8"/>
  <c r="AD112" i="8"/>
  <c r="AC112" i="8" s="1"/>
  <c r="AD113" i="8"/>
  <c r="AD115" i="8"/>
  <c r="AC115" i="8" s="1"/>
  <c r="AD116" i="8"/>
  <c r="AC116" i="8" s="1"/>
  <c r="AD119" i="8"/>
  <c r="AC119" i="8" s="1"/>
  <c r="AD120" i="8"/>
  <c r="AC120" i="8" s="1"/>
  <c r="AC43" i="8"/>
  <c r="AC46" i="8"/>
  <c r="AC57" i="8"/>
  <c r="AC66" i="8"/>
  <c r="AC71" i="8"/>
  <c r="AC74" i="8"/>
  <c r="AC87" i="8"/>
  <c r="AC93" i="8"/>
  <c r="AC103" i="8"/>
  <c r="AC104" i="8"/>
  <c r="AC105" i="8"/>
  <c r="AC107" i="8"/>
  <c r="AC114" i="8"/>
  <c r="AC118" i="8"/>
  <c r="AC25" i="8"/>
  <c r="AC33" i="8"/>
  <c r="AC67" i="8"/>
  <c r="AC73" i="8"/>
  <c r="AC80" i="8"/>
  <c r="AC81" i="8"/>
  <c r="AC32" i="8"/>
  <c r="AC35" i="8"/>
  <c r="AC50" i="8"/>
  <c r="AC70" i="8"/>
  <c r="AC77" i="8"/>
  <c r="AC90" i="8"/>
  <c r="AC108" i="8"/>
  <c r="AC24" i="8"/>
  <c r="AC47" i="8"/>
  <c r="AC82" i="8"/>
  <c r="AC30" i="8"/>
  <c r="AC65" i="8"/>
  <c r="AC113" i="8"/>
  <c r="AC22" i="8"/>
  <c r="AC42" i="8"/>
  <c r="AC48" i="8"/>
  <c r="AC92" i="8"/>
  <c r="AC94" i="8"/>
  <c r="AC95" i="8"/>
  <c r="AC111" i="8"/>
  <c r="AC58" i="8"/>
  <c r="AC59" i="8"/>
  <c r="AC88" i="8"/>
  <c r="AC102" i="8"/>
  <c r="AC55" i="8"/>
  <c r="AC69" i="8"/>
  <c r="AC98" i="8"/>
  <c r="AC23" i="8"/>
  <c r="AC63" i="8"/>
  <c r="C4" i="8"/>
  <c r="D4" i="8" s="1"/>
  <c r="C5" i="8"/>
  <c r="D5" i="8" s="1"/>
  <c r="C6" i="8"/>
  <c r="D6" i="8" s="1"/>
  <c r="E43" i="8"/>
  <c r="AF43" i="8" s="1"/>
  <c r="AI43" i="8" s="1"/>
  <c r="E44" i="8"/>
  <c r="AF44" i="8" s="1"/>
  <c r="AI44" i="8" s="1"/>
  <c r="E46" i="8"/>
  <c r="AF46" i="8" s="1"/>
  <c r="AI46" i="8" s="1"/>
  <c r="AJ46" i="8" s="1"/>
  <c r="E54" i="8"/>
  <c r="AF54" i="8" s="1"/>
  <c r="AI54" i="8" s="1"/>
  <c r="AJ54" i="8" s="1"/>
  <c r="E57" i="8"/>
  <c r="AF57" i="8" s="1"/>
  <c r="AI57" i="8" s="1"/>
  <c r="E60" i="8"/>
  <c r="E66" i="8"/>
  <c r="AF66" i="8" s="1"/>
  <c r="AI66" i="8" s="1"/>
  <c r="E71" i="8"/>
  <c r="A71" i="8" s="1"/>
  <c r="B71" i="8" s="1"/>
  <c r="E74" i="8"/>
  <c r="AF74" i="8" s="1"/>
  <c r="AI74" i="8" s="1"/>
  <c r="E78" i="8"/>
  <c r="AF78" i="8" s="1"/>
  <c r="AI78" i="8" s="1"/>
  <c r="E87" i="8"/>
  <c r="AF87" i="8" s="1"/>
  <c r="E91" i="8"/>
  <c r="AF91" i="8" s="1"/>
  <c r="AI91" i="8" s="1"/>
  <c r="AJ91" i="8" s="1"/>
  <c r="E93" i="8"/>
  <c r="AF93" i="8" s="1"/>
  <c r="E99" i="8"/>
  <c r="E103" i="8"/>
  <c r="AF103" i="8" s="1"/>
  <c r="AI103" i="8" s="1"/>
  <c r="E104" i="8"/>
  <c r="A104" i="8" s="1"/>
  <c r="B104" i="8" s="1"/>
  <c r="E105" i="8"/>
  <c r="AF105" i="8" s="1"/>
  <c r="AI105" i="8" s="1"/>
  <c r="E107" i="8"/>
  <c r="AF107" i="8" s="1"/>
  <c r="AI107" i="8" s="1"/>
  <c r="E114" i="8"/>
  <c r="AF114" i="8" s="1"/>
  <c r="AI114" i="8" s="1"/>
  <c r="AJ114" i="8" s="1"/>
  <c r="E117" i="8"/>
  <c r="AF117" i="8" s="1"/>
  <c r="AI117" i="8" s="1"/>
  <c r="AJ117" i="8" s="1"/>
  <c r="E118" i="8"/>
  <c r="AF118" i="8" s="1"/>
  <c r="AI118" i="8" s="1"/>
  <c r="C7" i="8"/>
  <c r="D7" i="8" s="1"/>
  <c r="E21" i="8" s="1"/>
  <c r="A21" i="8" s="1"/>
  <c r="B21" i="8" s="1"/>
  <c r="C8" i="8"/>
  <c r="D8" i="8" s="1"/>
  <c r="C9" i="8"/>
  <c r="D9" i="8" s="1"/>
  <c r="E22" i="8"/>
  <c r="E26" i="8"/>
  <c r="E27" i="8"/>
  <c r="E28" i="8"/>
  <c r="E29" i="8"/>
  <c r="E41" i="8"/>
  <c r="E42" i="8"/>
  <c r="AF42" i="8" s="1"/>
  <c r="E48" i="8"/>
  <c r="AF48" i="8" s="1"/>
  <c r="AI48" i="8" s="1"/>
  <c r="AJ48" i="8" s="1"/>
  <c r="E68" i="8"/>
  <c r="E79" i="8"/>
  <c r="E92" i="8"/>
  <c r="AF92" i="8" s="1"/>
  <c r="AI92" i="8" s="1"/>
  <c r="AJ92" i="8" s="1"/>
  <c r="E94" i="8"/>
  <c r="AF94" i="8" s="1"/>
  <c r="E95" i="8"/>
  <c r="AF95" i="8" s="1"/>
  <c r="E106" i="8"/>
  <c r="E109" i="8"/>
  <c r="AF109" i="8" s="1"/>
  <c r="AI109" i="8" s="1"/>
  <c r="E119" i="8"/>
  <c r="AF119" i="8" s="1"/>
  <c r="AI119" i="8" s="1"/>
  <c r="AJ119" i="8" s="1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69" i="8"/>
  <c r="AE70" i="8"/>
  <c r="AE71" i="8"/>
  <c r="AE72" i="8"/>
  <c r="AE73" i="8"/>
  <c r="AE74" i="8"/>
  <c r="AE75" i="8"/>
  <c r="AE76" i="8"/>
  <c r="AE77" i="8"/>
  <c r="AE78" i="8"/>
  <c r="AE79" i="8"/>
  <c r="AE80" i="8"/>
  <c r="AE41" i="8"/>
  <c r="AE42" i="8"/>
  <c r="AE43" i="8"/>
  <c r="AE44" i="8"/>
  <c r="AE45" i="8"/>
  <c r="AE46" i="8"/>
  <c r="AE47" i="8"/>
  <c r="AE48" i="8"/>
  <c r="AE49" i="8"/>
  <c r="AE50" i="8"/>
  <c r="AE51" i="8"/>
  <c r="AE52" i="8"/>
  <c r="AE53" i="8"/>
  <c r="AE81" i="8"/>
  <c r="AE82" i="8"/>
  <c r="AE83" i="8"/>
  <c r="AE84" i="8"/>
  <c r="AE85" i="8"/>
  <c r="AE86" i="8"/>
  <c r="AE87" i="8"/>
  <c r="AE88" i="8"/>
  <c r="AE89" i="8"/>
  <c r="AE90" i="8"/>
  <c r="AE91" i="8"/>
  <c r="AE92" i="8"/>
  <c r="AE93" i="8"/>
  <c r="AE94" i="8"/>
  <c r="AE95" i="8"/>
  <c r="AE96" i="8"/>
  <c r="AE97" i="8"/>
  <c r="AE98" i="8"/>
  <c r="AE99" i="8"/>
  <c r="AE100" i="8"/>
  <c r="AE101" i="8"/>
  <c r="AE102" i="8"/>
  <c r="AE103" i="8"/>
  <c r="AE104" i="8"/>
  <c r="AE105" i="8"/>
  <c r="AE106" i="8"/>
  <c r="AE107" i="8"/>
  <c r="AE108" i="8"/>
  <c r="AE109" i="8"/>
  <c r="AE110" i="8"/>
  <c r="AE111" i="8"/>
  <c r="AE112" i="8"/>
  <c r="AE113" i="8"/>
  <c r="AE114" i="8"/>
  <c r="AE115" i="8"/>
  <c r="AE116" i="8"/>
  <c r="AE117" i="8"/>
  <c r="AE118" i="8"/>
  <c r="AE119" i="8"/>
  <c r="AE120" i="8"/>
  <c r="I3" i="8"/>
  <c r="H3" i="8"/>
  <c r="AJ43" i="8"/>
  <c r="AJ44" i="8"/>
  <c r="AJ57" i="8"/>
  <c r="AJ66" i="8"/>
  <c r="AJ103" i="8"/>
  <c r="AJ105" i="8"/>
  <c r="AJ118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E44" i="7"/>
  <c r="E79" i="7"/>
  <c r="E109" i="7"/>
  <c r="K20" i="7"/>
  <c r="A22" i="8"/>
  <c r="B22" i="8" s="1"/>
  <c r="A26" i="8"/>
  <c r="B26" i="8" s="1"/>
  <c r="A27" i="8"/>
  <c r="B27" i="8" s="1"/>
  <c r="A28" i="8"/>
  <c r="B28" i="8" s="1"/>
  <c r="A29" i="8"/>
  <c r="B29" i="8" s="1"/>
  <c r="A41" i="8"/>
  <c r="B41" i="8" s="1"/>
  <c r="A43" i="8"/>
  <c r="B43" i="8" s="1"/>
  <c r="A44" i="8"/>
  <c r="B44" i="8" s="1"/>
  <c r="A46" i="8"/>
  <c r="B46" i="8" s="1"/>
  <c r="A48" i="8"/>
  <c r="B48" i="8" s="1"/>
  <c r="A57" i="8"/>
  <c r="B57" i="8" s="1"/>
  <c r="A60" i="8"/>
  <c r="B60" i="8" s="1"/>
  <c r="A66" i="8"/>
  <c r="B66" i="8" s="1"/>
  <c r="A68" i="8"/>
  <c r="B68" i="8" s="1"/>
  <c r="A74" i="8"/>
  <c r="B74" i="8" s="1"/>
  <c r="A78" i="8"/>
  <c r="B78" i="8" s="1"/>
  <c r="A79" i="8"/>
  <c r="B79" i="8" s="1"/>
  <c r="A87" i="8"/>
  <c r="B87" i="8" s="1"/>
  <c r="A92" i="8"/>
  <c r="B92" i="8" s="1"/>
  <c r="A93" i="8"/>
  <c r="B93" i="8" s="1"/>
  <c r="A94" i="8"/>
  <c r="B94" i="8" s="1"/>
  <c r="A95" i="8"/>
  <c r="B95" i="8" s="1"/>
  <c r="A99" i="8"/>
  <c r="B99" i="8" s="1"/>
  <c r="A103" i="8"/>
  <c r="B103" i="8" s="1"/>
  <c r="A105" i="8"/>
  <c r="B105" i="8" s="1"/>
  <c r="A106" i="8"/>
  <c r="B106" i="8" s="1"/>
  <c r="A107" i="8"/>
  <c r="B107" i="8" s="1"/>
  <c r="A114" i="8"/>
  <c r="B114" i="8" s="1"/>
  <c r="A117" i="8"/>
  <c r="B117" i="8" s="1"/>
  <c r="A118" i="8"/>
  <c r="B118" i="8" s="1"/>
  <c r="A119" i="8"/>
  <c r="B119" i="8" s="1"/>
  <c r="B5" i="8"/>
  <c r="B7" i="8"/>
  <c r="B8" i="8"/>
  <c r="B4" i="8"/>
  <c r="AE21" i="8"/>
  <c r="C12" i="7"/>
  <c r="D12" i="7" s="1"/>
  <c r="AB20" i="8"/>
  <c r="AQ21" i="7"/>
  <c r="AR21" i="7"/>
  <c r="AQ20" i="7" l="1"/>
  <c r="AJ74" i="8"/>
  <c r="B9" i="8"/>
  <c r="AJ109" i="8"/>
  <c r="A109" i="8"/>
  <c r="B109" i="8" s="1"/>
  <c r="A42" i="8"/>
  <c r="B42" i="8" s="1"/>
  <c r="B6" i="8"/>
  <c r="A91" i="8"/>
  <c r="B91" i="8" s="1"/>
  <c r="A54" i="8"/>
  <c r="B54" i="8" s="1"/>
  <c r="E112" i="7"/>
  <c r="E25" i="7"/>
  <c r="E21" i="7"/>
  <c r="AJ107" i="8"/>
  <c r="AJ78" i="8"/>
  <c r="AB15" i="8"/>
  <c r="AF68" i="8"/>
  <c r="AF79" i="8"/>
  <c r="AF22" i="8"/>
  <c r="AF104" i="8"/>
  <c r="AF71" i="8"/>
  <c r="AF106" i="8"/>
  <c r="AF99" i="8"/>
  <c r="AF60" i="8"/>
  <c r="AI60" i="8" s="1"/>
  <c r="AJ60" i="8" s="1"/>
  <c r="E67" i="8"/>
  <c r="E35" i="8"/>
  <c r="E97" i="8"/>
  <c r="AF97" i="8" s="1"/>
  <c r="E82" i="8"/>
  <c r="E75" i="8"/>
  <c r="E58" i="8"/>
  <c r="E120" i="8"/>
  <c r="E86" i="8"/>
  <c r="E23" i="8"/>
  <c r="E36" i="8"/>
  <c r="E45" i="8"/>
  <c r="E101" i="8"/>
  <c r="E96" i="8"/>
  <c r="E59" i="8"/>
  <c r="E110" i="8"/>
  <c r="E63" i="8"/>
  <c r="E37" i="8"/>
  <c r="E72" i="8"/>
  <c r="E50" i="8"/>
  <c r="E76" i="8"/>
  <c r="E88" i="8"/>
  <c r="E38" i="8"/>
  <c r="E73" i="8"/>
  <c r="E61" i="8"/>
  <c r="E108" i="8"/>
  <c r="E62" i="8"/>
  <c r="E111" i="8"/>
  <c r="E100" i="8"/>
  <c r="E55" i="8"/>
  <c r="E39" i="8"/>
  <c r="E80" i="8"/>
  <c r="E70" i="8"/>
  <c r="E25" i="8"/>
  <c r="E40" i="8"/>
  <c r="E81" i="8"/>
  <c r="E77" i="8"/>
  <c r="E30" i="8"/>
  <c r="E102" i="8"/>
  <c r="E69" i="8"/>
  <c r="E31" i="8"/>
  <c r="E52" i="8"/>
  <c r="E85" i="8"/>
  <c r="E84" i="8"/>
  <c r="E24" i="8"/>
  <c r="E49" i="8"/>
  <c r="E53" i="8"/>
  <c r="E89" i="8"/>
  <c r="E33" i="8"/>
  <c r="E64" i="8"/>
  <c r="E116" i="8"/>
  <c r="E32" i="8"/>
  <c r="E90" i="8"/>
  <c r="E34" i="8"/>
  <c r="E56" i="8"/>
  <c r="E112" i="8"/>
  <c r="E98" i="8"/>
  <c r="E113" i="8"/>
  <c r="E107" i="7"/>
  <c r="E110" i="7"/>
  <c r="E115" i="7"/>
  <c r="AU21" i="7"/>
  <c r="AI94" i="8"/>
  <c r="AJ94" i="8" s="1"/>
  <c r="AI42" i="8"/>
  <c r="AJ42" i="8" s="1"/>
  <c r="AI87" i="8"/>
  <c r="AJ87" i="8" s="1"/>
  <c r="AI93" i="8"/>
  <c r="AJ93" i="8"/>
  <c r="AF52" i="8"/>
  <c r="AF41" i="8"/>
  <c r="AI41" i="8" s="1"/>
  <c r="AJ41" i="8" s="1"/>
  <c r="AF76" i="8"/>
  <c r="AF110" i="8"/>
  <c r="AI110" i="8" s="1"/>
  <c r="AJ110" i="8" s="1"/>
  <c r="AQ16" i="7"/>
  <c r="AF21" i="8"/>
  <c r="AI95" i="8"/>
  <c r="AJ95" i="8" s="1"/>
  <c r="E65" i="8"/>
  <c r="E115" i="8"/>
  <c r="E83" i="8"/>
  <c r="E51" i="8"/>
  <c r="E47" i="8"/>
  <c r="E54" i="7" l="1"/>
  <c r="E121" i="7"/>
  <c r="E45" i="7"/>
  <c r="E77" i="7"/>
  <c r="E117" i="7"/>
  <c r="E80" i="7"/>
  <c r="E89" i="7"/>
  <c r="E59" i="7"/>
  <c r="E70" i="7"/>
  <c r="E72" i="7"/>
  <c r="E114" i="7"/>
  <c r="E46" i="7"/>
  <c r="E113" i="7"/>
  <c r="E37" i="7"/>
  <c r="E69" i="7"/>
  <c r="E26" i="7"/>
  <c r="E58" i="7"/>
  <c r="E104" i="7"/>
  <c r="E78" i="7"/>
  <c r="E95" i="7"/>
  <c r="E28" i="7"/>
  <c r="E24" i="7"/>
  <c r="E99" i="7"/>
  <c r="E29" i="7"/>
  <c r="E61" i="7"/>
  <c r="E40" i="7"/>
  <c r="E33" i="7"/>
  <c r="E90" i="7"/>
  <c r="E65" i="7"/>
  <c r="E119" i="7"/>
  <c r="E64" i="7"/>
  <c r="E56" i="7"/>
  <c r="E108" i="7"/>
  <c r="E38" i="7"/>
  <c r="E36" i="7"/>
  <c r="E100" i="7"/>
  <c r="E30" i="7"/>
  <c r="E91" i="7"/>
  <c r="E55" i="7"/>
  <c r="E50" i="7"/>
  <c r="E51" i="7"/>
  <c r="E116" i="7"/>
  <c r="E106" i="7"/>
  <c r="E66" i="7"/>
  <c r="E42" i="7"/>
  <c r="E111" i="7"/>
  <c r="E94" i="7"/>
  <c r="E92" i="7"/>
  <c r="E47" i="7"/>
  <c r="E96" i="7"/>
  <c r="E81" i="7"/>
  <c r="E84" i="7"/>
  <c r="E75" i="7"/>
  <c r="E101" i="7"/>
  <c r="E39" i="7"/>
  <c r="E73" i="7"/>
  <c r="E74" i="7"/>
  <c r="E82" i="7"/>
  <c r="E71" i="7"/>
  <c r="E43" i="7"/>
  <c r="E52" i="7"/>
  <c r="E49" i="7"/>
  <c r="E63" i="7"/>
  <c r="E102" i="7"/>
  <c r="E68" i="7"/>
  <c r="E67" i="7"/>
  <c r="E93" i="7"/>
  <c r="E31" i="7"/>
  <c r="E86" i="7"/>
  <c r="E87" i="7"/>
  <c r="E34" i="7"/>
  <c r="E32" i="7"/>
  <c r="E120" i="7"/>
  <c r="E48" i="7"/>
  <c r="E88" i="7"/>
  <c r="E83" i="7"/>
  <c r="E62" i="7"/>
  <c r="E57" i="7"/>
  <c r="E60" i="7"/>
  <c r="E53" i="7"/>
  <c r="E85" i="7"/>
  <c r="E23" i="7"/>
  <c r="E97" i="7"/>
  <c r="E98" i="7"/>
  <c r="E118" i="7"/>
  <c r="E105" i="7"/>
  <c r="E103" i="7"/>
  <c r="E27" i="7"/>
  <c r="E76" i="7"/>
  <c r="E35" i="7"/>
  <c r="E41" i="7"/>
  <c r="E22" i="7"/>
  <c r="AU22" i="7" s="1"/>
  <c r="AB19" i="8"/>
  <c r="AI106" i="8"/>
  <c r="AJ106" i="8"/>
  <c r="AI22" i="8"/>
  <c r="AJ22" i="8"/>
  <c r="AI71" i="8"/>
  <c r="AJ71" i="8"/>
  <c r="AI104" i="8"/>
  <c r="AJ104" i="8"/>
  <c r="AI79" i="8"/>
  <c r="AJ79" i="8"/>
  <c r="AI99" i="8"/>
  <c r="AJ99" i="8"/>
  <c r="AI68" i="8"/>
  <c r="AJ68" i="8"/>
  <c r="AF89" i="8"/>
  <c r="A89" i="8"/>
  <c r="B89" i="8" s="1"/>
  <c r="AF49" i="8"/>
  <c r="AI49" i="8" s="1"/>
  <c r="AJ49" i="8" s="1"/>
  <c r="A49" i="8"/>
  <c r="B49" i="8" s="1"/>
  <c r="AF85" i="8"/>
  <c r="A85" i="8"/>
  <c r="B85" i="8" s="1"/>
  <c r="AF30" i="8"/>
  <c r="A30" i="8"/>
  <c r="B30" i="8" s="1"/>
  <c r="A40" i="8"/>
  <c r="B40" i="8" s="1"/>
  <c r="AF36" i="8"/>
  <c r="A36" i="8"/>
  <c r="B36" i="8" s="1"/>
  <c r="AF120" i="8"/>
  <c r="A120" i="8"/>
  <c r="B120" i="8" s="1"/>
  <c r="AF35" i="8"/>
  <c r="A35" i="8"/>
  <c r="B35" i="8" s="1"/>
  <c r="AF116" i="8"/>
  <c r="A116" i="8"/>
  <c r="B116" i="8" s="1"/>
  <c r="A52" i="8"/>
  <c r="B52" i="8" s="1"/>
  <c r="AF77" i="8"/>
  <c r="A77" i="8"/>
  <c r="B77" i="8" s="1"/>
  <c r="AF25" i="8"/>
  <c r="A25" i="8"/>
  <c r="B25" i="8" s="1"/>
  <c r="AF80" i="8"/>
  <c r="A80" i="8"/>
  <c r="B80" i="8" s="1"/>
  <c r="AF100" i="8"/>
  <c r="AI100" i="8" s="1"/>
  <c r="AJ100" i="8" s="1"/>
  <c r="A100" i="8"/>
  <c r="B100" i="8" s="1"/>
  <c r="AF62" i="8"/>
  <c r="AI62" i="8" s="1"/>
  <c r="AJ62" i="8" s="1"/>
  <c r="A62" i="8"/>
  <c r="B62" i="8" s="1"/>
  <c r="AF101" i="8"/>
  <c r="AI101" i="8" s="1"/>
  <c r="AJ101" i="8" s="1"/>
  <c r="A101" i="8"/>
  <c r="B101" i="8" s="1"/>
  <c r="AF58" i="8"/>
  <c r="AI58" i="8" s="1"/>
  <c r="AJ58" i="8" s="1"/>
  <c r="A58" i="8"/>
  <c r="B58" i="8" s="1"/>
  <c r="AF82" i="8"/>
  <c r="A82" i="8"/>
  <c r="B82" i="8" s="1"/>
  <c r="AF112" i="8"/>
  <c r="A112" i="8"/>
  <c r="B112" i="8" s="1"/>
  <c r="AF90" i="8"/>
  <c r="A90" i="8"/>
  <c r="B90" i="8" s="1"/>
  <c r="AF64" i="8"/>
  <c r="A64" i="8"/>
  <c r="B64" i="8" s="1"/>
  <c r="A84" i="8"/>
  <c r="B84" i="8" s="1"/>
  <c r="AF31" i="8"/>
  <c r="A31" i="8"/>
  <c r="B31" i="8" s="1"/>
  <c r="A102" i="8"/>
  <c r="B102" i="8" s="1"/>
  <c r="AF102" i="8"/>
  <c r="AI102" i="8" s="1"/>
  <c r="AJ102" i="8" s="1"/>
  <c r="AF70" i="8"/>
  <c r="AI70" i="8" s="1"/>
  <c r="AJ70" i="8" s="1"/>
  <c r="A70" i="8"/>
  <c r="B70" i="8" s="1"/>
  <c r="A39" i="8"/>
  <c r="B39" i="8" s="1"/>
  <c r="AF72" i="8"/>
  <c r="AI72" i="8" s="1"/>
  <c r="AJ72" i="8" s="1"/>
  <c r="A72" i="8"/>
  <c r="B72" i="8" s="1"/>
  <c r="AF45" i="8"/>
  <c r="A45" i="8"/>
  <c r="B45" i="8" s="1"/>
  <c r="AF23" i="8"/>
  <c r="A23" i="8"/>
  <c r="B23" i="8" s="1"/>
  <c r="AF56" i="8"/>
  <c r="A56" i="8"/>
  <c r="B56" i="8" s="1"/>
  <c r="AF34" i="8"/>
  <c r="A34" i="8"/>
  <c r="B34" i="8" s="1"/>
  <c r="AF32" i="8"/>
  <c r="A32" i="8"/>
  <c r="B32" i="8" s="1"/>
  <c r="AF33" i="8"/>
  <c r="A33" i="8"/>
  <c r="B33" i="8" s="1"/>
  <c r="A53" i="8"/>
  <c r="B53" i="8" s="1"/>
  <c r="A37" i="8"/>
  <c r="B37" i="8" s="1"/>
  <c r="AF59" i="8"/>
  <c r="A59" i="8"/>
  <c r="B59" i="8" s="1"/>
  <c r="AF96" i="8"/>
  <c r="A96" i="8"/>
  <c r="B96" i="8" s="1"/>
  <c r="AF24" i="8"/>
  <c r="A24" i="8"/>
  <c r="B24" i="8" s="1"/>
  <c r="A76" i="8"/>
  <c r="B76" i="8" s="1"/>
  <c r="AF50" i="8"/>
  <c r="AI50" i="8" s="1"/>
  <c r="AJ50" i="8" s="1"/>
  <c r="A50" i="8"/>
  <c r="B50" i="8" s="1"/>
  <c r="AF86" i="8"/>
  <c r="A86" i="8"/>
  <c r="B86" i="8" s="1"/>
  <c r="AF73" i="8"/>
  <c r="A73" i="8"/>
  <c r="B73" i="8" s="1"/>
  <c r="AF63" i="8"/>
  <c r="A63" i="8"/>
  <c r="B63" i="8" s="1"/>
  <c r="AF113" i="8"/>
  <c r="A113" i="8"/>
  <c r="B113" i="8" s="1"/>
  <c r="AF111" i="8"/>
  <c r="AI111" i="8" s="1"/>
  <c r="AJ111" i="8" s="1"/>
  <c r="A111" i="8"/>
  <c r="B111" i="8" s="1"/>
  <c r="AF108" i="8"/>
  <c r="A108" i="8"/>
  <c r="B108" i="8" s="1"/>
  <c r="A38" i="8"/>
  <c r="B38" i="8" s="1"/>
  <c r="A110" i="8"/>
  <c r="B110" i="8" s="1"/>
  <c r="AF75" i="8"/>
  <c r="AI75" i="8" s="1"/>
  <c r="AJ75" i="8" s="1"/>
  <c r="A75" i="8"/>
  <c r="B75" i="8" s="1"/>
  <c r="AF98" i="8"/>
  <c r="A98" i="8"/>
  <c r="B98" i="8" s="1"/>
  <c r="AF69" i="8"/>
  <c r="AI69" i="8" s="1"/>
  <c r="AJ69" i="8" s="1"/>
  <c r="A69" i="8"/>
  <c r="B69" i="8" s="1"/>
  <c r="AF81" i="8"/>
  <c r="A81" i="8"/>
  <c r="B81" i="8" s="1"/>
  <c r="AF55" i="8"/>
  <c r="AI55" i="8" s="1"/>
  <c r="AJ55" i="8" s="1"/>
  <c r="A55" i="8"/>
  <c r="B55" i="8" s="1"/>
  <c r="A61" i="8"/>
  <c r="B61" i="8" s="1"/>
  <c r="AF88" i="8"/>
  <c r="A88" i="8"/>
  <c r="B88" i="8" s="1"/>
  <c r="A97" i="8"/>
  <c r="B97" i="8" s="1"/>
  <c r="AF67" i="8"/>
  <c r="A67" i="8"/>
  <c r="B67" i="8" s="1"/>
  <c r="AI52" i="8"/>
  <c r="AJ52" i="8"/>
  <c r="AI76" i="8"/>
  <c r="AJ76" i="8" s="1"/>
  <c r="AI97" i="8"/>
  <c r="AJ97" i="8"/>
  <c r="AF51" i="8"/>
  <c r="A51" i="8"/>
  <c r="B51" i="8" s="1"/>
  <c r="AI21" i="8"/>
  <c r="AF47" i="8"/>
  <c r="A47" i="8"/>
  <c r="B47" i="8" s="1"/>
  <c r="AF83" i="8"/>
  <c r="A83" i="8"/>
  <c r="B83" i="8" s="1"/>
  <c r="AF65" i="8"/>
  <c r="A65" i="8"/>
  <c r="B65" i="8" s="1"/>
  <c r="AF115" i="8"/>
  <c r="A115" i="8"/>
  <c r="B115" i="8" s="1"/>
  <c r="AI67" i="8" l="1"/>
  <c r="AJ67" i="8"/>
  <c r="AI86" i="8"/>
  <c r="AJ86" i="8" s="1"/>
  <c r="AI24" i="8"/>
  <c r="AJ24" i="8"/>
  <c r="AI112" i="8"/>
  <c r="AJ112" i="8" s="1"/>
  <c r="AI88" i="8"/>
  <c r="AJ88" i="8" s="1"/>
  <c r="AI96" i="8"/>
  <c r="AJ96" i="8"/>
  <c r="AI34" i="8"/>
  <c r="AJ34" i="8" s="1"/>
  <c r="AI90" i="8"/>
  <c r="AJ90" i="8"/>
  <c r="AI77" i="8"/>
  <c r="AJ77" i="8" s="1"/>
  <c r="AI63" i="8"/>
  <c r="AJ63" i="8"/>
  <c r="AI80" i="8"/>
  <c r="AJ80" i="8" s="1"/>
  <c r="AI98" i="8"/>
  <c r="AJ98" i="8"/>
  <c r="AI33" i="8"/>
  <c r="AJ33" i="8"/>
  <c r="AI23" i="8"/>
  <c r="AJ23" i="8" s="1"/>
  <c r="AI116" i="8"/>
  <c r="AJ116" i="8" s="1"/>
  <c r="AI120" i="8"/>
  <c r="AJ120" i="8" s="1"/>
  <c r="AI108" i="8"/>
  <c r="AJ108" i="8" s="1"/>
  <c r="AI73" i="8"/>
  <c r="AJ73" i="8" s="1"/>
  <c r="AI59" i="8"/>
  <c r="AJ59" i="8" s="1"/>
  <c r="AI56" i="8"/>
  <c r="AJ56" i="8" s="1"/>
  <c r="AI85" i="8"/>
  <c r="AJ85" i="8" s="1"/>
  <c r="AI89" i="8"/>
  <c r="AJ89" i="8" s="1"/>
  <c r="AI31" i="8"/>
  <c r="AJ31" i="8" s="1"/>
  <c r="AI82" i="8"/>
  <c r="AJ82" i="8" s="1"/>
  <c r="AI35" i="8"/>
  <c r="AJ35" i="8" s="1"/>
  <c r="AI81" i="8"/>
  <c r="AJ81" i="8" s="1"/>
  <c r="AI113" i="8"/>
  <c r="AJ113" i="8" s="1"/>
  <c r="AI32" i="8"/>
  <c r="AJ32" i="8" s="1"/>
  <c r="AI45" i="8"/>
  <c r="AJ45" i="8" s="1"/>
  <c r="AI64" i="8"/>
  <c r="AJ64" i="8" s="1"/>
  <c r="AI25" i="8"/>
  <c r="AJ25" i="8" s="1"/>
  <c r="AI36" i="8"/>
  <c r="AJ36" i="8" s="1"/>
  <c r="AI30" i="8"/>
  <c r="AJ30" i="8" s="1"/>
  <c r="AI83" i="8"/>
  <c r="AJ83" i="8" s="1"/>
  <c r="AI65" i="8"/>
  <c r="AJ65" i="8" s="1"/>
  <c r="AJ21" i="8"/>
  <c r="AI115" i="8"/>
  <c r="AJ115" i="8" s="1"/>
  <c r="AI47" i="8"/>
  <c r="AJ47" i="8" s="1"/>
  <c r="AI51" i="8"/>
  <c r="AJ51" i="8" s="1"/>
  <c r="AS24" i="7" l="1"/>
  <c r="AR24" i="7" l="1"/>
  <c r="AS25" i="7" l="1"/>
  <c r="AR25" i="7" l="1"/>
  <c r="AS26" i="7" l="1"/>
  <c r="AS27" i="7" l="1"/>
  <c r="AR27" i="7" s="1"/>
  <c r="AS29" i="7"/>
  <c r="AR26" i="7"/>
  <c r="AS30" i="7" l="1"/>
  <c r="AR29" i="7"/>
  <c r="AR30" i="7" l="1"/>
  <c r="AS31" i="7"/>
  <c r="AR31" i="7" l="1"/>
  <c r="AS32" i="7"/>
  <c r="AR32" i="7" l="1"/>
  <c r="AS48" i="7"/>
  <c r="AS49" i="7" s="1"/>
  <c r="AD26" i="8"/>
  <c r="AR48" i="7" l="1"/>
  <c r="AR49" i="7"/>
  <c r="AS52" i="7"/>
  <c r="AC26" i="8"/>
  <c r="AF26" i="8" s="1"/>
  <c r="AD27" i="8"/>
  <c r="AR52" i="7" l="1"/>
  <c r="AS53" i="7"/>
  <c r="AC27" i="8"/>
  <c r="AF27" i="8" s="1"/>
  <c r="AI27" i="8" s="1"/>
  <c r="AJ27" i="8" s="1"/>
  <c r="AD28" i="8"/>
  <c r="AI26" i="8"/>
  <c r="AJ26" i="8" s="1"/>
  <c r="AR53" i="7" l="1"/>
  <c r="AS57" i="7"/>
  <c r="AC28" i="8"/>
  <c r="AF28" i="8" s="1"/>
  <c r="AD29" i="8"/>
  <c r="AR57" i="7" l="1"/>
  <c r="AS63" i="7"/>
  <c r="AD37" i="8"/>
  <c r="AC37" i="8" s="1"/>
  <c r="AF37" i="8" s="1"/>
  <c r="AI37" i="8" s="1"/>
  <c r="AJ37" i="8" s="1"/>
  <c r="AD38" i="8"/>
  <c r="AC38" i="8" s="1"/>
  <c r="AF38" i="8" s="1"/>
  <c r="AI38" i="8" s="1"/>
  <c r="AJ38" i="8" s="1"/>
  <c r="AD39" i="8"/>
  <c r="AC39" i="8" s="1"/>
  <c r="AF39" i="8" s="1"/>
  <c r="AI39" i="8" s="1"/>
  <c r="AJ39" i="8" s="1"/>
  <c r="AC29" i="8"/>
  <c r="AF29" i="8" s="1"/>
  <c r="AI28" i="8"/>
  <c r="AJ28" i="8" s="1"/>
  <c r="AR63" i="7" l="1"/>
  <c r="AS67" i="7"/>
  <c r="AD40" i="8"/>
  <c r="AI29" i="8"/>
  <c r="AJ29" i="8"/>
  <c r="AR67" i="7" l="1"/>
  <c r="AS70" i="7"/>
  <c r="AC40" i="8"/>
  <c r="AF40" i="8" s="1"/>
  <c r="AR70" i="7" l="1"/>
  <c r="AI40" i="8"/>
  <c r="AJ40" i="8"/>
  <c r="AD53" i="8" l="1"/>
  <c r="AD61" i="8" l="1"/>
  <c r="AC53" i="8"/>
  <c r="AF53" i="8" s="1"/>
  <c r="AI53" i="8" s="1"/>
  <c r="AJ53" i="8" s="1"/>
  <c r="AC61" i="8" l="1"/>
  <c r="AF61" i="8" s="1"/>
  <c r="AD84" i="8"/>
  <c r="AC84" i="8" l="1"/>
  <c r="AF84" i="8" s="1"/>
  <c r="AI84" i="8" s="1"/>
  <c r="AJ84" i="8" s="1"/>
  <c r="AI61" i="8"/>
  <c r="AJ61" i="8" s="1"/>
  <c r="AS20" i="7" l="1"/>
  <c r="AR16" i="7" l="1"/>
  <c r="AR20" i="7" l="1"/>
  <c r="AU16" i="7"/>
  <c r="AU20" i="7" l="1"/>
  <c r="G15" i="7" s="1"/>
  <c r="AD19" i="8"/>
  <c r="AC15" i="8" l="1"/>
  <c r="AF15" i="8" l="1"/>
  <c r="AC19" i="8"/>
  <c r="AI15" i="8"/>
  <c r="G13" i="8" l="1"/>
  <c r="G13" i="7"/>
  <c r="AJ19" i="8"/>
  <c r="AI19" i="8"/>
  <c r="AF19" i="8"/>
  <c r="G14" i="8" s="1"/>
</calcChain>
</file>

<file path=xl/sharedStrings.xml><?xml version="1.0" encoding="utf-8"?>
<sst xmlns="http://schemas.openxmlformats.org/spreadsheetml/2006/main" count="235" uniqueCount="171">
  <si>
    <t>200m</t>
    <phoneticPr fontId="9" type="noConversion"/>
  </si>
  <si>
    <t>1500m</t>
    <phoneticPr fontId="9" type="noConversion"/>
  </si>
  <si>
    <t>800m</t>
    <phoneticPr fontId="9" type="noConversion"/>
  </si>
  <si>
    <t>400m</t>
    <phoneticPr fontId="9" type="noConversion"/>
  </si>
  <si>
    <t>100m</t>
    <phoneticPr fontId="9" type="noConversion"/>
  </si>
  <si>
    <t>100mH</t>
    <phoneticPr fontId="9" type="noConversion"/>
  </si>
  <si>
    <t>Group</t>
    <phoneticPr fontId="9" type="noConversion"/>
  </si>
  <si>
    <t>No.</t>
    <phoneticPr fontId="9" type="noConversion"/>
  </si>
  <si>
    <t>MD</t>
    <phoneticPr fontId="9" type="noConversion"/>
  </si>
  <si>
    <t>GD</t>
    <phoneticPr fontId="9" type="noConversion"/>
  </si>
  <si>
    <t>MC</t>
    <phoneticPr fontId="9" type="noConversion"/>
  </si>
  <si>
    <t>MB</t>
    <phoneticPr fontId="9" type="noConversion"/>
  </si>
  <si>
    <t>GA</t>
    <phoneticPr fontId="9" type="noConversion"/>
  </si>
  <si>
    <t>MA</t>
    <phoneticPr fontId="9" type="noConversion"/>
  </si>
  <si>
    <t>400M</t>
    <phoneticPr fontId="9" type="noConversion"/>
  </si>
  <si>
    <t>60M</t>
    <phoneticPr fontId="9" type="noConversion"/>
  </si>
  <si>
    <t>200M</t>
    <phoneticPr fontId="9" type="noConversion"/>
  </si>
  <si>
    <t>100M</t>
    <phoneticPr fontId="9" type="noConversion"/>
  </si>
  <si>
    <t>少年組報名表</t>
    <phoneticPr fontId="9" type="noConversion"/>
  </si>
  <si>
    <t>GF</t>
    <phoneticPr fontId="9" type="noConversion"/>
  </si>
  <si>
    <t>BF</t>
    <phoneticPr fontId="9" type="noConversion"/>
  </si>
  <si>
    <t>GE</t>
    <phoneticPr fontId="9" type="noConversion"/>
  </si>
  <si>
    <t>BE</t>
    <phoneticPr fontId="9" type="noConversion"/>
  </si>
  <si>
    <t>BD</t>
    <phoneticPr fontId="9" type="noConversion"/>
  </si>
  <si>
    <t>GC</t>
    <phoneticPr fontId="9" type="noConversion"/>
  </si>
  <si>
    <t>BC</t>
    <phoneticPr fontId="9" type="noConversion"/>
  </si>
  <si>
    <t>GB</t>
    <phoneticPr fontId="9" type="noConversion"/>
  </si>
  <si>
    <t>BB</t>
    <phoneticPr fontId="9" type="noConversion"/>
  </si>
  <si>
    <t>BA</t>
    <phoneticPr fontId="9" type="noConversion"/>
  </si>
  <si>
    <t>出生年份</t>
    <phoneticPr fontId="8" type="noConversion"/>
  </si>
  <si>
    <t>110mH</t>
    <phoneticPr fontId="9" type="noConversion"/>
  </si>
  <si>
    <t>HJ</t>
    <phoneticPr fontId="9" type="noConversion"/>
  </si>
  <si>
    <t>LJ</t>
    <phoneticPr fontId="9" type="noConversion"/>
  </si>
  <si>
    <t>JT</t>
    <phoneticPr fontId="9" type="noConversion"/>
  </si>
  <si>
    <t>DT</t>
    <phoneticPr fontId="9" type="noConversion"/>
  </si>
  <si>
    <t>SP</t>
    <phoneticPr fontId="9" type="noConversion"/>
  </si>
  <si>
    <t>標槍</t>
    <phoneticPr fontId="8" type="noConversion"/>
  </si>
  <si>
    <t>鐵餅</t>
    <phoneticPr fontId="8" type="noConversion"/>
  </si>
  <si>
    <t>鉛球</t>
    <phoneticPr fontId="8" type="noConversion"/>
  </si>
  <si>
    <t>跳遠</t>
    <phoneticPr fontId="8" type="noConversion"/>
  </si>
  <si>
    <t>跳高</t>
    <phoneticPr fontId="8" type="noConversion"/>
  </si>
  <si>
    <t>HJ</t>
    <phoneticPr fontId="8" type="noConversion"/>
  </si>
  <si>
    <t xml:space="preserve">            並同意參賽者倘若出現不可預測之身體健康狀況；包括任何程度受傷甚或死亡，不論任何過失責任均不會向主辦或協辦機構或個人予以追究。</t>
    <phoneticPr fontId="8" type="noConversion"/>
  </si>
  <si>
    <t>110米跨欄</t>
    <phoneticPr fontId="8" type="noConversion"/>
  </si>
  <si>
    <t>100米跨欄</t>
    <phoneticPr fontId="8" type="noConversion"/>
  </si>
  <si>
    <t>100米</t>
    <phoneticPr fontId="8" type="noConversion"/>
  </si>
  <si>
    <t>200米</t>
    <phoneticPr fontId="8" type="noConversion"/>
  </si>
  <si>
    <t>400米</t>
    <phoneticPr fontId="8" type="noConversion"/>
  </si>
  <si>
    <t>800米</t>
    <phoneticPr fontId="8" type="noConversion"/>
  </si>
  <si>
    <t>1500米</t>
    <phoneticPr fontId="8" type="noConversion"/>
  </si>
  <si>
    <t>SJ</t>
    <phoneticPr fontId="8" type="noConversion"/>
  </si>
  <si>
    <t>立定跳遠</t>
    <phoneticPr fontId="8" type="noConversion"/>
  </si>
  <si>
    <t>壘球</t>
    <phoneticPr fontId="8" type="noConversion"/>
  </si>
  <si>
    <t>60米</t>
    <phoneticPr fontId="8" type="noConversion"/>
  </si>
  <si>
    <t>SB</t>
    <phoneticPr fontId="9" type="noConversion"/>
  </si>
  <si>
    <t>BA / GA
BB / GB
BC / GC
BD / GD
BE / GE
BF / GF</t>
    <phoneticPr fontId="8" type="noConversion"/>
  </si>
  <si>
    <t>BA / GA
BB / GB
BC / GC</t>
    <phoneticPr fontId="8" type="noConversion"/>
  </si>
  <si>
    <t>BA / GA</t>
    <phoneticPr fontId="8" type="noConversion"/>
  </si>
  <si>
    <t>FA</t>
    <phoneticPr fontId="9" type="noConversion"/>
  </si>
  <si>
    <t>FB</t>
    <phoneticPr fontId="9" type="noConversion"/>
  </si>
  <si>
    <t>FC</t>
    <phoneticPr fontId="9" type="noConversion"/>
  </si>
  <si>
    <t>FD</t>
    <phoneticPr fontId="9" type="noConversion"/>
  </si>
  <si>
    <t xml:space="preserve">          - 申請表一經提交，本會將不接受更改或退款，敬請於提交前小心核對以確保內容正確。</t>
    <phoneticPr fontId="8" type="noConversion"/>
  </si>
  <si>
    <t>團體/學校名稱 Organ./School Name</t>
    <phoneticPr fontId="9" type="noConversion"/>
  </si>
  <si>
    <t>4x100m</t>
    <phoneticPr fontId="8" type="noConversion"/>
  </si>
  <si>
    <t>4X400m</t>
    <phoneticPr fontId="8" type="noConversion"/>
  </si>
  <si>
    <t>4X100m</t>
    <phoneticPr fontId="8" type="noConversion"/>
  </si>
  <si>
    <t>4x400m</t>
    <phoneticPr fontId="8" type="noConversion"/>
  </si>
  <si>
    <t xml:space="preserve">          - 申請表提交之同時，即表示申請人及或其監護人已清楚閱讀、明白及同意、並承諾遵守有關本賽事附帶之免責聲明、規則、條款、賽事資料、賽事細則、運動員須知 等等細節及確定清楚參賽者之身體狀況適合作劇烈競賽活動，</t>
  </si>
  <si>
    <t xml:space="preserve">          - 申請表提交之同時，即表示申請人及或其監護人已清楚閱讀、明白及同意、並承諾遵守有關本賽事附帶之免責聲明、規則、條款、賽事資料、賽事細則、運動員須知 等等細節及確定清楚參賽者之身體狀況適合作劇烈競賽活動，</t>
    <phoneticPr fontId="8" type="noConversion"/>
  </si>
  <si>
    <t>持桿跳</t>
    <phoneticPr fontId="8" type="noConversion"/>
  </si>
  <si>
    <t>PV</t>
    <phoneticPr fontId="8" type="noConversion"/>
  </si>
  <si>
    <t>M</t>
    <phoneticPr fontId="8" type="noConversion"/>
  </si>
  <si>
    <t>Total</t>
    <phoneticPr fontId="8" type="noConversion"/>
  </si>
  <si>
    <t>Bib No.</t>
    <phoneticPr fontId="8" type="noConversion"/>
  </si>
  <si>
    <t>Bibs</t>
    <phoneticPr fontId="8" type="noConversion"/>
  </si>
  <si>
    <t>Bib</t>
    <phoneticPr fontId="8" type="noConversion"/>
  </si>
  <si>
    <t>MO</t>
    <phoneticPr fontId="8" type="noConversion"/>
  </si>
  <si>
    <t>FO</t>
    <phoneticPr fontId="8" type="noConversion"/>
  </si>
  <si>
    <t>TJ</t>
    <phoneticPr fontId="8" type="noConversion"/>
  </si>
  <si>
    <t>三級跳遠</t>
    <phoneticPr fontId="8" type="noConversion"/>
  </si>
  <si>
    <t>MO 1.067m
MA 0.991m
MB 0.914m
MC 0.914m</t>
    <phoneticPr fontId="8" type="noConversion"/>
  </si>
  <si>
    <t>MO / FO
MA / FA
MB / FB
MC / FC
MD / FD</t>
    <phoneticPr fontId="8" type="noConversion"/>
  </si>
  <si>
    <t>公開及青年組報名表</t>
    <phoneticPr fontId="9" type="noConversion"/>
  </si>
  <si>
    <t>MO 800g / FO 600g
MA 800g / FA 600g
MB 700g / FB 500g
MC 700g / FC 500g</t>
    <phoneticPr fontId="8" type="noConversion"/>
  </si>
  <si>
    <t>MO 7.26 / FO 4kg
MA 6kg / FA 4kg
MB 5kg / FB 3kg
MC 5kg / FC 3kg
MD 4kg / FD 3kg</t>
    <phoneticPr fontId="8" type="noConversion"/>
  </si>
  <si>
    <t>MO 2kg / FO 1kg
MA 1.75kg / FA 1kg
MB 1.5kg / FB 1kg
MC 1.5kg / FC 1kg</t>
    <phoneticPr fontId="8" type="noConversion"/>
  </si>
  <si>
    <t>MO / FO</t>
    <phoneticPr fontId="8" type="noConversion"/>
  </si>
  <si>
    <t>男子組別</t>
    <phoneticPr fontId="8" type="noConversion"/>
  </si>
  <si>
    <t>女子組別</t>
    <phoneticPr fontId="8" type="noConversion"/>
  </si>
  <si>
    <t>BD / GD
BE / GE
BF / GF</t>
    <phoneticPr fontId="8" type="noConversion"/>
  </si>
  <si>
    <t>陳公民</t>
    <phoneticPr fontId="8" type="noConversion"/>
  </si>
  <si>
    <t xml:space="preserve">   (每人只可選報一項接力)</t>
    <phoneticPr fontId="8" type="noConversion"/>
  </si>
  <si>
    <t>V9999</t>
    <phoneticPr fontId="8" type="noConversion"/>
  </si>
  <si>
    <t>100M</t>
    <phoneticPr fontId="8" type="noConversion"/>
  </si>
  <si>
    <t>Auto</t>
    <phoneticPr fontId="8" type="noConversion"/>
  </si>
  <si>
    <t>MD/FO 0.838m
FA 0.838m
FB 0.762m
FC 0.762m
FD 0.762m</t>
    <phoneticPr fontId="8" type="noConversion"/>
  </si>
  <si>
    <t>Bib.no</t>
    <phoneticPr fontId="8" type="noConversion"/>
  </si>
  <si>
    <t>Group</t>
    <phoneticPr fontId="8" type="noConversion"/>
  </si>
  <si>
    <t>10K</t>
    <phoneticPr fontId="8" type="noConversion"/>
  </si>
  <si>
    <t>DEC</t>
    <phoneticPr fontId="8" type="noConversion"/>
  </si>
  <si>
    <t>5000M</t>
    <phoneticPr fontId="8" type="noConversion"/>
  </si>
  <si>
    <t>HEP</t>
    <phoneticPr fontId="8" type="noConversion"/>
  </si>
  <si>
    <t>HT</t>
    <phoneticPr fontId="8" type="noConversion"/>
  </si>
  <si>
    <t>鏈球</t>
    <phoneticPr fontId="8" type="noConversion"/>
  </si>
  <si>
    <t>5000米</t>
    <phoneticPr fontId="8" type="noConversion"/>
  </si>
  <si>
    <t>十項</t>
    <phoneticPr fontId="8" type="noConversion"/>
  </si>
  <si>
    <t>七項</t>
    <phoneticPr fontId="8" type="noConversion"/>
  </si>
  <si>
    <t>JT</t>
    <phoneticPr fontId="8" type="noConversion"/>
  </si>
  <si>
    <t>Register Fee</t>
    <phoneticPr fontId="8" type="noConversion"/>
  </si>
  <si>
    <t>member offer</t>
    <phoneticPr fontId="8" type="noConversion"/>
  </si>
  <si>
    <t>Group Manual</t>
    <phoneticPr fontId="8" type="noConversion"/>
  </si>
  <si>
    <t>Fee Adjust</t>
    <phoneticPr fontId="8" type="noConversion"/>
  </si>
  <si>
    <t>Reg</t>
  </si>
  <si>
    <t>Member</t>
  </si>
  <si>
    <t>400米跨欄</t>
    <phoneticPr fontId="8" type="noConversion"/>
  </si>
  <si>
    <t>400mH</t>
    <phoneticPr fontId="8" type="noConversion"/>
  </si>
  <si>
    <t>Event / Relay</t>
    <phoneticPr fontId="8" type="noConversion"/>
  </si>
  <si>
    <t>O.GroupAge</t>
    <phoneticPr fontId="8" type="noConversion"/>
  </si>
  <si>
    <t>J56780</t>
    <phoneticPr fontId="8" type="noConversion"/>
  </si>
  <si>
    <t xml:space="preserve">             並同意參賽者倘若出現不可預測之身體健康狀況；包括任何程度受傷甚或死亡，不論任何過失責任均不會向主辦或協辦機構或個人予以追究。</t>
    <phoneticPr fontId="8" type="noConversion"/>
  </si>
  <si>
    <t xml:space="preserve">          * 申請表一經提交，本會將不接受更改或退款，敬請於提交前小心核對以確保內容正確。</t>
    <phoneticPr fontId="8" type="noConversion"/>
  </si>
  <si>
    <t xml:space="preserve">      *請連同已存入相應總額之銀行入數紙及 本Excel一併以電郵發送至 tcaaoac2@gmail.com 辦理  （戶名：TCAA Ltd  南洋商業銀行 043-487-1-026363-0 /  恆生銀行 390-489276-883 儲蓄戶口）</t>
    <phoneticPr fontId="8" type="noConversion"/>
  </si>
  <si>
    <t>*中文姓名</t>
    <phoneticPr fontId="9" type="noConversion"/>
  </si>
  <si>
    <t>*English Name</t>
    <phoneticPr fontId="8" type="noConversion"/>
  </si>
  <si>
    <t>*性別
(M/F) Gender</t>
    <phoneticPr fontId="9" type="noConversion"/>
  </si>
  <si>
    <t>*出生年份 Year of Birth</t>
    <phoneticPr fontId="9" type="noConversion"/>
  </si>
  <si>
    <t>*HKID No.
身份證號碼</t>
    <phoneticPr fontId="9" type="noConversion"/>
  </si>
  <si>
    <t>*聯絡人/申請人電郵 E-MAIL</t>
    <phoneticPr fontId="9" type="noConversion"/>
  </si>
  <si>
    <t>*聯絡人姓名</t>
    <phoneticPr fontId="9" type="noConversion"/>
  </si>
  <si>
    <t>*聯絡人電話</t>
    <phoneticPr fontId="9" type="noConversion"/>
  </si>
  <si>
    <t>Chan Kung Man</t>
    <phoneticPr fontId="8" type="noConversion"/>
  </si>
  <si>
    <t>*HKID No. 首5位    (First 5 Char.)</t>
    <phoneticPr fontId="9" type="noConversion"/>
  </si>
  <si>
    <t>Lee Lin Ying</t>
    <phoneticPr fontId="8" type="noConversion"/>
  </si>
  <si>
    <t>leelinying@mail.com</t>
    <phoneticPr fontId="8" type="noConversion"/>
  </si>
  <si>
    <t>Chan Siu Man</t>
    <phoneticPr fontId="8" type="noConversion"/>
  </si>
  <si>
    <t>陳少民</t>
    <phoneticPr fontId="8" type="noConversion"/>
  </si>
  <si>
    <t xml:space="preserve">接力隊伍名稱
(每隊4-6人報名) </t>
    <phoneticPr fontId="8" type="noConversion"/>
  </si>
  <si>
    <r>
      <t xml:space="preserve"> (每人最多只可選報 </t>
    </r>
    <r>
      <rPr>
        <sz val="12"/>
        <color theme="0"/>
        <rFont val="新細明體"/>
        <family val="1"/>
        <charset val="136"/>
        <scheme val="minor"/>
      </rPr>
      <t>3 項</t>
    </r>
    <r>
      <rPr>
        <sz val="10"/>
        <color theme="0"/>
        <rFont val="新細明體"/>
        <family val="1"/>
        <charset val="136"/>
        <scheme val="minor"/>
      </rPr>
      <t>個人項目)</t>
    </r>
    <phoneticPr fontId="8" type="noConversion"/>
  </si>
  <si>
    <r>
      <t xml:space="preserve">          </t>
    </r>
    <r>
      <rPr>
        <b/>
        <sz val="10"/>
        <color rgb="FFFF0000"/>
        <rFont val="新細明體"/>
        <family val="1"/>
        <charset val="136"/>
        <scheme val="minor"/>
      </rPr>
      <t>*</t>
    </r>
    <r>
      <rPr>
        <b/>
        <sz val="10"/>
        <rFont val="新細明體"/>
        <family val="1"/>
        <charset val="136"/>
        <scheme val="minor"/>
      </rPr>
      <t>必需填寫</t>
    </r>
    <phoneticPr fontId="8" type="noConversion"/>
  </si>
  <si>
    <r>
      <t xml:space="preserve">          *</t>
    </r>
    <r>
      <rPr>
        <b/>
        <sz val="10"/>
        <rFont val="新細明體"/>
        <family val="1"/>
        <charset val="136"/>
        <scheme val="minor"/>
      </rPr>
      <t>必需填寫</t>
    </r>
    <phoneticPr fontId="8" type="noConversion"/>
  </si>
  <si>
    <t>下載版證書
E.Cert
(印有全部項目)</t>
    <phoneticPr fontId="9" type="noConversion"/>
  </si>
  <si>
    <t>是否2022年終香港排名
運動員 HK Ranking Athlete
(Y = Yes)</t>
    <phoneticPr fontId="8" type="noConversion"/>
  </si>
  <si>
    <t>Y</t>
    <phoneticPr fontId="8" type="noConversion"/>
  </si>
  <si>
    <t>Open</t>
    <phoneticPr fontId="8" type="noConversion"/>
  </si>
  <si>
    <t>SB</t>
    <phoneticPr fontId="8" type="noConversion"/>
  </si>
  <si>
    <t>TCAA</t>
    <phoneticPr fontId="8" type="noConversion"/>
  </si>
  <si>
    <t>接力隊伍名稱
(每隊4-6人報名)</t>
    <phoneticPr fontId="8" type="noConversion"/>
  </si>
  <si>
    <t>T22999</t>
    <phoneticPr fontId="8" type="noConversion"/>
  </si>
  <si>
    <t>日期：</t>
    <phoneticPr fontId="8" type="noConversion"/>
  </si>
  <si>
    <t>地點：</t>
    <phoneticPr fontId="8" type="noConversion"/>
  </si>
  <si>
    <t>灣仔運動場</t>
    <phoneticPr fontId="8" type="noConversion"/>
  </si>
  <si>
    <t>日期：</t>
    <phoneticPr fontId="9" type="noConversion"/>
  </si>
  <si>
    <t>V204619(7)</t>
  </si>
  <si>
    <t>(隊伍名稱)</t>
    <phoneticPr fontId="8" type="noConversion"/>
  </si>
  <si>
    <t>Total Event Relay Cert</t>
    <phoneticPr fontId="8" type="noConversion"/>
  </si>
  <si>
    <t>2023 公民鑽禧田徑錦標賽 第二站</t>
    <phoneticPr fontId="9" type="noConversion"/>
  </si>
  <si>
    <t>2023.05.06 (星期六)</t>
    <phoneticPr fontId="8" type="noConversion"/>
  </si>
  <si>
    <t>2023.05.07 (星期日)</t>
    <phoneticPr fontId="8" type="noConversion"/>
  </si>
  <si>
    <t>LeeLinYing@email.com</t>
    <phoneticPr fontId="8" type="noConversion"/>
  </si>
  <si>
    <t>接力隊
內人數</t>
    <phoneticPr fontId="8" type="noConversion"/>
  </si>
  <si>
    <t>Google
Form</t>
    <phoneticPr fontId="8" type="noConversion"/>
  </si>
  <si>
    <t>如以支票入帳請提供支票號碼 / 備註</t>
    <phoneticPr fontId="8" type="noConversion"/>
  </si>
  <si>
    <r>
      <t xml:space="preserve">越級至公開組
</t>
    </r>
    <r>
      <rPr>
        <sz val="11"/>
        <rFont val="新細明體"/>
        <family val="1"/>
        <charset val="136"/>
      </rPr>
      <t>(個人全部項目)</t>
    </r>
    <r>
      <rPr>
        <sz val="12"/>
        <rFont val="新細明體"/>
        <family val="1"/>
        <charset val="136"/>
        <scheme val="minor"/>
      </rPr>
      <t xml:space="preserve">
"OPEN"</t>
    </r>
    <phoneticPr fontId="8" type="noConversion"/>
  </si>
  <si>
    <t>PDF 版證書
PDF Certificate
(印有全部項目)</t>
    <phoneticPr fontId="9" type="noConversion"/>
  </si>
  <si>
    <t>公民會會員號碼
(非會員請留空)
2023 TCAA
Membership No.</t>
    <phoneticPr fontId="8" type="noConversion"/>
  </si>
  <si>
    <t>公民會會員號碼
(非會員請留空) 2023 TCAA
Membership No.</t>
    <phoneticPr fontId="8" type="noConversion"/>
  </si>
  <si>
    <t xml:space="preserve">          - 於本表格內進行 Cut &amp; Paste 搬移已輸入的資料，會做成計算程式錯誤，敬請留意。</t>
    <phoneticPr fontId="8" type="noConversion"/>
  </si>
  <si>
    <t xml:space="preserve">          *於本表格內進行 Cut &amp; Paste 搬移已輸入的資料，會做成計算程式錯誤，敬請留意。</t>
    <phoneticPr fontId="8" type="noConversion"/>
  </si>
  <si>
    <t>V23.8</t>
    <phoneticPr fontId="8" type="noConversion"/>
  </si>
  <si>
    <r>
      <t xml:space="preserve"> (每人最多只可選報 </t>
    </r>
    <r>
      <rPr>
        <sz val="14"/>
        <color theme="0"/>
        <rFont val="新細明體"/>
        <family val="1"/>
        <charset val="136"/>
        <scheme val="minor"/>
      </rPr>
      <t>3 項</t>
    </r>
    <r>
      <rPr>
        <sz val="12"/>
        <color theme="0"/>
        <rFont val="新細明體"/>
        <family val="1"/>
        <charset val="136"/>
        <scheme val="minor"/>
      </rPr>
      <t>個人項目)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</si>
</sst>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HK$&quot;#,##0_);[Red]\(&quot;HK$&quot;#,##0\)"/>
    <numFmt numFmtId="8" formatCode="&quot;HK$&quot;#,##0.00_);[Red]\(&quot;HK$&quot;#,##0.00\)"/>
    <numFmt numFmtId="42" formatCode="_(&quot;HK$&quot;* #,##0_);_(&quot;HK$&quot;* \(#,##0\);_(&quot;HK$&quot;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76" formatCode="_([$$-409]* #,##0.00_);_([$$-409]* \(#,##0.00\);_([$$-409]* &quot;-&quot;??_);_(@_)"/>
    <numFmt numFmtId="177" formatCode="_(&quot;$&quot;* #,##0.00_);_(&quot;$&quot;* \(#,##0.00\);_(&quot;$&quot;* &quot;-&quot;??_);_(@_)"/>
    <numFmt numFmtId="178" formatCode="0_ "/>
    <numFmt numFmtId="179" formatCode="_([$HK$-C04]* #,##0.00_);_([$HK$-C04]* \(#,##0.00\);_([$HK$-C04]* &quot;-&quot;??_);_(@_)"/>
    <numFmt numFmtId="180" formatCode="_(&quot;HK$&quot;* #,##0_);_(&quot;HK$&quot;* \(#,##0\);_(&quot;HK$&quot;* &quot;-&quot;??_);_(@_)"/>
    <numFmt numFmtId="181" formatCode="_([$HK$-C04]* #,##0_);_([$HK$-C04]* \(#,##0\);_([$HK$-C04]* &quot;-&quot;??_);_(@_)"/>
    <numFmt numFmtId="182" formatCode="0_);[Red]\(0\)"/>
    <numFmt numFmtId="183" formatCode="000"/>
    <numFmt numFmtId="184" formatCode="\$#,##0.00_);[Red]\(\$\-#,##0.00\)"/>
  </numFmts>
  <fonts count="63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8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12"/>
      <color rgb="FF0000FF"/>
      <name val="新細明體"/>
      <family val="1"/>
      <charset val="136"/>
      <scheme val="minor"/>
    </font>
    <font>
      <u/>
      <sz val="12"/>
      <color theme="11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8"/>
      <name val="新細明體"/>
      <family val="1"/>
      <charset val="136"/>
      <scheme val="minor"/>
    </font>
    <font>
      <sz val="18"/>
      <color theme="0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b/>
      <sz val="8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1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1"/>
      <color indexed="8"/>
      <name val="新細明體"/>
      <family val="1"/>
      <charset val="128"/>
    </font>
    <font>
      <u/>
      <sz val="11"/>
      <color indexed="12"/>
      <name val="新細明體"/>
      <family val="1"/>
      <charset val="128"/>
    </font>
    <font>
      <sz val="12"/>
      <color indexed="8"/>
      <name val="新細明體"/>
      <family val="1"/>
      <charset val="128"/>
    </font>
    <font>
      <sz val="10"/>
      <name val="Arial"/>
      <family val="2"/>
    </font>
    <font>
      <sz val="12"/>
      <color rgb="FFFF0000"/>
      <name val="新細明體"/>
      <family val="1"/>
      <charset val="136"/>
      <scheme val="minor"/>
    </font>
    <font>
      <sz val="12"/>
      <color rgb="FF0070C0"/>
      <name val="新細明體"/>
      <family val="1"/>
      <charset val="136"/>
      <scheme val="minor"/>
    </font>
    <font>
      <sz val="18"/>
      <color rgb="FFFF0000"/>
      <name val="新細明體"/>
      <family val="1"/>
      <charset val="136"/>
      <scheme val="minor"/>
    </font>
    <font>
      <sz val="18"/>
      <color rgb="FF0070C0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4"/>
      <color rgb="FFFF0000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sz val="10"/>
      <color rgb="FF000000"/>
      <name val="Arial"/>
      <family val="2"/>
    </font>
    <font>
      <sz val="12"/>
      <color theme="0" tint="-0.499984740745262"/>
      <name val="新細明體"/>
      <family val="1"/>
      <charset val="136"/>
      <scheme val="minor"/>
    </font>
    <font>
      <sz val="12"/>
      <color rgb="FF5C5C5C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9"/>
      <color rgb="FFFF0000"/>
      <name val="新細明體"/>
      <family val="1"/>
      <charset val="136"/>
      <scheme val="minor"/>
    </font>
    <font>
      <sz val="8"/>
      <color rgb="FFFF0000"/>
      <name val="新細明體"/>
      <family val="1"/>
      <charset val="136"/>
      <scheme val="minor"/>
    </font>
    <font>
      <sz val="10"/>
      <color theme="0" tint="-0.249977111117893"/>
      <name val="新細明體"/>
      <family val="1"/>
      <charset val="136"/>
      <scheme val="minor"/>
    </font>
    <font>
      <sz val="18"/>
      <color theme="3" tint="0.39997558519241921"/>
      <name val="新細明體"/>
      <family val="1"/>
      <charset val="136"/>
      <scheme val="minor"/>
    </font>
    <font>
      <sz val="20"/>
      <name val="新細明體"/>
      <family val="1"/>
      <charset val="136"/>
      <scheme val="minor"/>
    </font>
    <font>
      <sz val="12"/>
      <color rgb="FF006831"/>
      <name val="新細明體"/>
      <family val="1"/>
      <charset val="136"/>
      <scheme val="minor"/>
    </font>
    <font>
      <sz val="10"/>
      <color theme="0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color rgb="FFFF0000"/>
      <name val="新細明體"/>
      <family val="1"/>
      <charset val="136"/>
      <scheme val="minor"/>
    </font>
    <font>
      <sz val="10"/>
      <color theme="0" tint="-0.14999847407452621"/>
      <name val="新細明體"/>
      <family val="1"/>
      <charset val="136"/>
      <scheme val="minor"/>
    </font>
    <font>
      <sz val="14"/>
      <color theme="0"/>
      <name val="新細明體"/>
      <family val="1"/>
      <charset val="136"/>
      <scheme val="minor"/>
    </font>
    <font>
      <sz val="9"/>
      <color rgb="FFEF1D7A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color rgb="FF000000"/>
      <name val="Songti TC"/>
      <family val="1"/>
      <charset val="136"/>
    </font>
    <font>
      <sz val="10"/>
      <color rgb="FF000000"/>
      <name val="Times"/>
      <family val="1"/>
    </font>
    <font>
      <u/>
      <sz val="10"/>
      <color theme="1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9"/>
      <color theme="0"/>
      <name val="新細明體"/>
      <family val="1"/>
      <charset val="136"/>
      <scheme val="minor"/>
    </font>
    <font>
      <sz val="8"/>
      <color theme="0"/>
      <name val="新細明體"/>
      <family val="1"/>
      <charset val="136"/>
      <scheme val="minor"/>
    </font>
    <font>
      <sz val="12"/>
      <color rgb="FFC00000"/>
      <name val="新細明體"/>
      <family val="1"/>
      <charset val="136"/>
      <scheme val="minor"/>
    </font>
    <font>
      <sz val="10"/>
      <color rgb="FFC00000"/>
      <name val="新細明體"/>
      <family val="1"/>
      <charset val="136"/>
      <scheme val="minor"/>
    </font>
    <font>
      <sz val="11"/>
      <name val="新細明體"/>
      <family val="1"/>
      <charset val="136"/>
    </font>
    <font>
      <sz val="12"/>
      <color theme="0" tint="-4.9989318521683403E-2"/>
      <name val="新細明體"/>
      <family val="2"/>
      <charset val="136"/>
      <scheme val="minor"/>
    </font>
    <font>
      <sz val="12"/>
      <color theme="0" tint="-4.9989318521683403E-2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F1D7A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7">
    <xf numFmtId="0" fontId="0" fillId="0" borderId="0"/>
    <xf numFmtId="0" fontId="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23" fillId="0" borderId="0">
      <alignment vertical="center"/>
    </xf>
    <xf numFmtId="177" fontId="23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3" fillId="0" borderId="0" applyAlignment="0">
      <alignment vertical="center"/>
      <protection locked="0"/>
    </xf>
    <xf numFmtId="177" fontId="23" fillId="0" borderId="0" applyFont="0" applyFill="0" applyBorder="0" applyAlignment="0" applyProtection="0"/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43" fontId="1" fillId="0" borderId="0" applyFont="0" applyFill="0" applyBorder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33" fillId="0" borderId="0"/>
    <xf numFmtId="0" fontId="20" fillId="0" borderId="0"/>
    <xf numFmtId="0" fontId="34" fillId="0" borderId="0"/>
    <xf numFmtId="0" fontId="51" fillId="0" borderId="0" applyNumberFormat="0" applyFill="0" applyBorder="0" applyAlignment="0" applyProtection="0"/>
  </cellStyleXfs>
  <cellXfs count="318">
    <xf numFmtId="0" fontId="0" fillId="0" borderId="0" xfId="0"/>
    <xf numFmtId="0" fontId="7" fillId="0" borderId="0" xfId="1" applyFont="1" applyAlignment="1">
      <alignment horizontal="center" vertical="center"/>
    </xf>
    <xf numFmtId="176" fontId="15" fillId="4" borderId="0" xfId="73" applyNumberFormat="1" applyFont="1" applyFill="1" applyBorder="1" applyAlignment="1" applyProtection="1">
      <alignment vertical="top"/>
    </xf>
    <xf numFmtId="178" fontId="7" fillId="0" borderId="0" xfId="129" applyNumberFormat="1" applyFont="1" applyFill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/>
      <protection locked="0"/>
    </xf>
    <xf numFmtId="0" fontId="14" fillId="0" borderId="0" xfId="4" applyFont="1" applyAlignment="1" applyProtection="1">
      <alignment horizontal="center" vertical="center"/>
      <protection locked="0"/>
    </xf>
    <xf numFmtId="44" fontId="14" fillId="5" borderId="0" xfId="73" applyFont="1" applyFill="1" applyBorder="1" applyAlignment="1" applyProtection="1">
      <alignment horizontal="center" vertical="center"/>
    </xf>
    <xf numFmtId="44" fontId="14" fillId="0" borderId="0" xfId="4" applyNumberFormat="1" applyFont="1" applyAlignment="1" applyProtection="1">
      <alignment horizontal="center" vertical="center"/>
      <protection locked="0"/>
    </xf>
    <xf numFmtId="180" fontId="10" fillId="5" borderId="0" xfId="73" applyNumberFormat="1" applyFont="1" applyFill="1" applyBorder="1" applyAlignment="1" applyProtection="1">
      <alignment horizontal="center" vertical="center"/>
    </xf>
    <xf numFmtId="180" fontId="7" fillId="5" borderId="0" xfId="73" applyNumberFormat="1" applyFont="1" applyFill="1" applyBorder="1" applyAlignment="1" applyProtection="1">
      <alignment horizontal="center" vertical="center"/>
    </xf>
    <xf numFmtId="180" fontId="27" fillId="5" borderId="0" xfId="73" applyNumberFormat="1" applyFont="1" applyFill="1" applyBorder="1" applyAlignment="1" applyProtection="1">
      <alignment horizontal="center" vertical="center" shrinkToFit="1"/>
    </xf>
    <xf numFmtId="180" fontId="12" fillId="5" borderId="0" xfId="73" applyNumberFormat="1" applyFont="1" applyFill="1" applyBorder="1" applyAlignment="1" applyProtection="1">
      <alignment horizontal="center" vertical="center" shrinkToFit="1"/>
    </xf>
    <xf numFmtId="180" fontId="14" fillId="5" borderId="0" xfId="73" applyNumberFormat="1" applyFont="1" applyFill="1" applyBorder="1" applyAlignment="1" applyProtection="1">
      <alignment horizontal="center" vertical="center"/>
    </xf>
    <xf numFmtId="180" fontId="7" fillId="0" borderId="0" xfId="73" applyNumberFormat="1" applyFont="1" applyFill="1" applyAlignment="1" applyProtection="1">
      <alignment horizontal="center" vertical="center"/>
    </xf>
    <xf numFmtId="178" fontId="7" fillId="5" borderId="0" xfId="129" applyNumberFormat="1" applyFont="1" applyFill="1" applyAlignment="1" applyProtection="1">
      <alignment horizontal="center" vertical="center"/>
    </xf>
    <xf numFmtId="44" fontId="14" fillId="0" borderId="0" xfId="1" applyNumberFormat="1" applyFont="1" applyAlignment="1" applyProtection="1">
      <alignment horizontal="center" vertical="center" shrinkToFit="1"/>
      <protection locked="0"/>
    </xf>
    <xf numFmtId="0" fontId="7" fillId="5" borderId="0" xfId="73" applyNumberFormat="1" applyFont="1" applyFill="1" applyAlignment="1" applyProtection="1">
      <alignment horizontal="center" vertical="center"/>
    </xf>
    <xf numFmtId="0" fontId="10" fillId="5" borderId="0" xfId="73" applyNumberFormat="1" applyFont="1" applyFill="1" applyAlignment="1" applyProtection="1">
      <alignment horizontal="center" vertical="center"/>
    </xf>
    <xf numFmtId="0" fontId="10" fillId="5" borderId="0" xfId="73" applyNumberFormat="1" applyFont="1" applyFill="1" applyBorder="1" applyAlignment="1" applyProtection="1">
      <alignment horizontal="center" vertical="center"/>
    </xf>
    <xf numFmtId="0" fontId="7" fillId="5" borderId="0" xfId="73" applyNumberFormat="1" applyFont="1" applyFill="1" applyBorder="1" applyAlignment="1" applyProtection="1">
      <alignment horizontal="center" vertical="center"/>
    </xf>
    <xf numFmtId="0" fontId="27" fillId="5" borderId="0" xfId="73" applyNumberFormat="1" applyFont="1" applyFill="1" applyBorder="1" applyAlignment="1" applyProtection="1">
      <alignment horizontal="center" vertical="center" shrinkToFit="1"/>
    </xf>
    <xf numFmtId="0" fontId="12" fillId="5" borderId="0" xfId="73" applyNumberFormat="1" applyFont="1" applyFill="1" applyBorder="1" applyAlignment="1" applyProtection="1">
      <alignment horizontal="center" vertical="center" shrinkToFit="1"/>
    </xf>
    <xf numFmtId="0" fontId="14" fillId="5" borderId="0" xfId="73" applyNumberFormat="1" applyFont="1" applyFill="1" applyBorder="1" applyAlignment="1" applyProtection="1">
      <alignment horizontal="center" vertical="center"/>
    </xf>
    <xf numFmtId="0" fontId="7" fillId="0" borderId="0" xfId="73" applyNumberFormat="1" applyFont="1" applyFill="1" applyAlignment="1" applyProtection="1">
      <alignment horizontal="center" vertical="center"/>
    </xf>
    <xf numFmtId="178" fontId="15" fillId="5" borderId="0" xfId="129" applyNumberFormat="1" applyFont="1" applyFill="1" applyBorder="1" applyAlignment="1" applyProtection="1">
      <alignment horizontal="center" vertical="center" wrapText="1"/>
    </xf>
    <xf numFmtId="178" fontId="7" fillId="5" borderId="0" xfId="129" applyNumberFormat="1" applyFont="1" applyFill="1" applyBorder="1" applyAlignment="1" applyProtection="1">
      <alignment horizontal="center" vertical="center"/>
    </xf>
    <xf numFmtId="178" fontId="7" fillId="5" borderId="1" xfId="129" applyNumberFormat="1" applyFont="1" applyFill="1" applyBorder="1" applyAlignment="1" applyProtection="1">
      <alignment horizontal="center" vertical="center"/>
    </xf>
    <xf numFmtId="180" fontId="7" fillId="5" borderId="0" xfId="73" applyNumberFormat="1" applyFont="1" applyFill="1" applyAlignment="1" applyProtection="1">
      <alignment horizontal="center" vertical="center"/>
    </xf>
    <xf numFmtId="180" fontId="10" fillId="5" borderId="0" xfId="73" applyNumberFormat="1" applyFont="1" applyFill="1" applyAlignment="1" applyProtection="1">
      <alignment horizontal="center" vertical="center"/>
    </xf>
    <xf numFmtId="0" fontId="14" fillId="0" borderId="0" xfId="1" applyFont="1" applyAlignment="1" applyProtection="1">
      <alignment horizontal="center" vertical="center" wrapText="1"/>
      <protection locked="0"/>
    </xf>
    <xf numFmtId="44" fontId="43" fillId="5" borderId="0" xfId="73" applyFont="1" applyFill="1" applyBorder="1" applyAlignment="1" applyProtection="1">
      <alignment horizontal="center" vertical="center"/>
    </xf>
    <xf numFmtId="180" fontId="10" fillId="4" borderId="0" xfId="73" applyNumberFormat="1" applyFont="1" applyFill="1" applyBorder="1" applyAlignment="1" applyProtection="1">
      <alignment horizontal="center" vertical="center"/>
    </xf>
    <xf numFmtId="0" fontId="10" fillId="4" borderId="0" xfId="73" applyNumberFormat="1" applyFont="1" applyFill="1" applyBorder="1" applyAlignment="1" applyProtection="1">
      <alignment horizontal="center" vertical="center"/>
    </xf>
    <xf numFmtId="178" fontId="27" fillId="5" borderId="0" xfId="129" applyNumberFormat="1" applyFont="1" applyFill="1" applyAlignment="1" applyProtection="1">
      <alignment horizontal="center" vertical="center"/>
    </xf>
    <xf numFmtId="0" fontId="48" fillId="0" borderId="0" xfId="1" applyFont="1" applyAlignment="1" applyProtection="1">
      <alignment horizontal="center" vertical="center"/>
      <protection locked="0"/>
    </xf>
    <xf numFmtId="0" fontId="7" fillId="5" borderId="0" xfId="1" applyFont="1" applyFill="1" applyAlignment="1">
      <alignment horizontal="center" vertical="center" shrinkToFit="1"/>
    </xf>
    <xf numFmtId="0" fontId="37" fillId="0" borderId="0" xfId="1" applyFont="1" applyAlignment="1" applyProtection="1">
      <alignment horizontal="center" vertical="center"/>
      <protection locked="0"/>
    </xf>
    <xf numFmtId="181" fontId="7" fillId="5" borderId="0" xfId="73" applyNumberFormat="1" applyFont="1" applyFill="1" applyAlignment="1" applyProtection="1">
      <alignment vertical="center"/>
    </xf>
    <xf numFmtId="181" fontId="10" fillId="5" borderId="0" xfId="73" applyNumberFormat="1" applyFont="1" applyFill="1" applyAlignment="1" applyProtection="1">
      <alignment vertical="center"/>
    </xf>
    <xf numFmtId="181" fontId="10" fillId="4" borderId="0" xfId="73" applyNumberFormat="1" applyFont="1" applyFill="1" applyAlignment="1" applyProtection="1">
      <alignment vertical="center"/>
    </xf>
    <xf numFmtId="181" fontId="7" fillId="4" borderId="0" xfId="73" applyNumberFormat="1" applyFont="1" applyFill="1" applyAlignment="1" applyProtection="1">
      <alignment horizontal="center" vertical="center"/>
    </xf>
    <xf numFmtId="181" fontId="7" fillId="5" borderId="0" xfId="73" applyNumberFormat="1" applyFont="1" applyFill="1" applyAlignment="1" applyProtection="1">
      <alignment horizontal="center" vertical="center"/>
    </xf>
    <xf numFmtId="181" fontId="14" fillId="5" borderId="0" xfId="73" applyNumberFormat="1" applyFont="1" applyFill="1" applyAlignment="1" applyProtection="1">
      <alignment horizontal="center" vertical="center"/>
    </xf>
    <xf numFmtId="181" fontId="7" fillId="0" borderId="0" xfId="73" applyNumberFormat="1" applyFont="1" applyAlignment="1" applyProtection="1">
      <alignment vertical="center"/>
    </xf>
    <xf numFmtId="178" fontId="10" fillId="6" borderId="0" xfId="129" applyNumberFormat="1" applyFont="1" applyFill="1" applyAlignment="1" applyProtection="1">
      <alignment horizontal="center" vertical="center"/>
    </xf>
    <xf numFmtId="178" fontId="22" fillId="6" borderId="0" xfId="129" applyNumberFormat="1" applyFont="1" applyFill="1" applyBorder="1" applyAlignment="1" applyProtection="1">
      <alignment horizontal="center" vertical="center"/>
    </xf>
    <xf numFmtId="178" fontId="15" fillId="6" borderId="0" xfId="129" applyNumberFormat="1" applyFont="1" applyFill="1" applyBorder="1" applyAlignment="1" applyProtection="1">
      <alignment horizontal="center" vertical="center" wrapText="1"/>
    </xf>
    <xf numFmtId="176" fontId="15" fillId="6" borderId="0" xfId="73" applyNumberFormat="1" applyFont="1" applyFill="1" applyBorder="1" applyAlignment="1" applyProtection="1">
      <alignment vertical="center"/>
    </xf>
    <xf numFmtId="0" fontId="55" fillId="0" borderId="0" xfId="0" applyFont="1" applyAlignment="1" applyProtection="1">
      <alignment horizontal="center" vertical="center"/>
      <protection locked="0"/>
    </xf>
    <xf numFmtId="49" fontId="14" fillId="0" borderId="0" xfId="1" applyNumberFormat="1" applyFont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4" fillId="0" borderId="0" xfId="136" applyFont="1" applyAlignment="1" applyProtection="1">
      <alignment horizontal="center" vertical="center"/>
      <protection locked="0"/>
    </xf>
    <xf numFmtId="178" fontId="58" fillId="5" borderId="0" xfId="129" applyNumberFormat="1" applyFont="1" applyFill="1" applyBorder="1" applyAlignment="1" applyProtection="1">
      <alignment horizontal="center" vertical="center"/>
    </xf>
    <xf numFmtId="44" fontId="58" fillId="5" borderId="0" xfId="73" applyFont="1" applyFill="1" applyBorder="1" applyAlignment="1" applyProtection="1">
      <alignment horizontal="center" vertical="center"/>
    </xf>
    <xf numFmtId="0" fontId="7" fillId="5" borderId="0" xfId="4" applyFont="1" applyFill="1">
      <alignment vertical="center"/>
    </xf>
    <xf numFmtId="0" fontId="7" fillId="5" borderId="0" xfId="4" applyFont="1" applyFill="1" applyAlignment="1">
      <alignment horizontal="center" vertical="center"/>
    </xf>
    <xf numFmtId="0" fontId="7" fillId="5" borderId="0" xfId="1" applyFont="1" applyFill="1" applyAlignment="1">
      <alignment horizontal="center"/>
    </xf>
    <xf numFmtId="44" fontId="7" fillId="5" borderId="0" xfId="4" applyNumberFormat="1" applyFont="1" applyFill="1" applyAlignment="1">
      <alignment horizontal="center" vertical="center"/>
    </xf>
    <xf numFmtId="0" fontId="14" fillId="5" borderId="0" xfId="4" applyFont="1" applyFill="1" applyAlignment="1">
      <alignment horizontal="center" vertical="center"/>
    </xf>
    <xf numFmtId="180" fontId="7" fillId="5" borderId="0" xfId="4" applyNumberFormat="1" applyFont="1" applyFill="1" applyAlignment="1">
      <alignment horizontal="center" vertical="center"/>
    </xf>
    <xf numFmtId="8" fontId="7" fillId="5" borderId="0" xfId="4" applyNumberFormat="1" applyFont="1" applyFill="1">
      <alignment vertical="center"/>
    </xf>
    <xf numFmtId="184" fontId="14" fillId="5" borderId="0" xfId="4" applyNumberFormat="1" applyFont="1" applyFill="1" applyAlignment="1">
      <alignment horizontal="center" vertical="center"/>
    </xf>
    <xf numFmtId="0" fontId="7" fillId="0" borderId="0" xfId="4" applyFont="1">
      <alignment vertical="center"/>
    </xf>
    <xf numFmtId="0" fontId="7" fillId="0" borderId="0" xfId="4" applyFont="1" applyAlignment="1">
      <alignment horizontal="center" vertical="center"/>
    </xf>
    <xf numFmtId="0" fontId="27" fillId="5" borderId="0" xfId="4" applyFont="1" applyFill="1" applyAlignment="1">
      <alignment horizontal="center" vertical="center"/>
    </xf>
    <xf numFmtId="0" fontId="31" fillId="5" borderId="0" xfId="1" applyFont="1" applyFill="1">
      <alignment vertical="center"/>
    </xf>
    <xf numFmtId="0" fontId="7" fillId="5" borderId="0" xfId="1" applyFont="1" applyFill="1">
      <alignment vertical="center"/>
    </xf>
    <xf numFmtId="0" fontId="30" fillId="5" borderId="0" xfId="4" applyFont="1" applyFill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0" fontId="7" fillId="5" borderId="8" xfId="1" applyFont="1" applyFill="1" applyBorder="1" applyAlignment="1">
      <alignment horizontal="center" vertical="center"/>
    </xf>
    <xf numFmtId="0" fontId="7" fillId="5" borderId="9" xfId="1" applyFont="1" applyFill="1" applyBorder="1" applyAlignment="1">
      <alignment horizontal="center" vertical="center"/>
    </xf>
    <xf numFmtId="0" fontId="7" fillId="5" borderId="0" xfId="4" applyFont="1" applyFill="1" applyAlignment="1">
      <alignment horizontal="right" vertical="center"/>
    </xf>
    <xf numFmtId="0" fontId="7" fillId="5" borderId="0" xfId="4" applyFont="1" applyFill="1" applyAlignment="1">
      <alignment horizontal="left" vertical="center"/>
    </xf>
    <xf numFmtId="0" fontId="7" fillId="5" borderId="0" xfId="1" applyFont="1" applyFill="1" applyAlignment="1">
      <alignment horizontal="center" vertical="center"/>
    </xf>
    <xf numFmtId="0" fontId="7" fillId="5" borderId="2" xfId="4" applyFont="1" applyFill="1" applyBorder="1" applyAlignment="1">
      <alignment horizontal="center" vertical="center"/>
    </xf>
    <xf numFmtId="0" fontId="7" fillId="5" borderId="3" xfId="4" applyFont="1" applyFill="1" applyBorder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10" fillId="5" borderId="0" xfId="4" applyFont="1" applyFill="1">
      <alignment vertical="center"/>
    </xf>
    <xf numFmtId="0" fontId="7" fillId="5" borderId="4" xfId="4" applyFont="1" applyFill="1" applyBorder="1" applyAlignment="1">
      <alignment horizontal="center" vertical="center"/>
    </xf>
    <xf numFmtId="0" fontId="7" fillId="5" borderId="5" xfId="4" applyFont="1" applyFill="1" applyBorder="1" applyAlignment="1">
      <alignment horizontal="center" vertical="center"/>
    </xf>
    <xf numFmtId="0" fontId="7" fillId="5" borderId="6" xfId="4" applyFont="1" applyFill="1" applyBorder="1" applyAlignment="1">
      <alignment horizontal="center" vertical="center"/>
    </xf>
    <xf numFmtId="0" fontId="27" fillId="5" borderId="0" xfId="1" applyFont="1" applyFill="1">
      <alignment vertical="center"/>
    </xf>
    <xf numFmtId="0" fontId="10" fillId="5" borderId="0" xfId="4" applyFont="1" applyFill="1" applyAlignment="1">
      <alignment horizontal="center" vertical="center"/>
    </xf>
    <xf numFmtId="0" fontId="6" fillId="5" borderId="0" xfId="4" applyFill="1">
      <alignment vertical="center"/>
    </xf>
    <xf numFmtId="44" fontId="10" fillId="5" borderId="0" xfId="4" applyNumberFormat="1" applyFont="1" applyFill="1" applyAlignment="1">
      <alignment horizontal="center" vertical="center"/>
    </xf>
    <xf numFmtId="180" fontId="10" fillId="5" borderId="0" xfId="4" applyNumberFormat="1" applyFont="1" applyFill="1" applyAlignment="1">
      <alignment horizontal="center" vertical="center"/>
    </xf>
    <xf numFmtId="8" fontId="10" fillId="5" borderId="0" xfId="4" applyNumberFormat="1" applyFont="1" applyFill="1">
      <alignment vertical="center"/>
    </xf>
    <xf numFmtId="0" fontId="10" fillId="0" borderId="0" xfId="4" applyFont="1">
      <alignment vertical="center"/>
    </xf>
    <xf numFmtId="0" fontId="10" fillId="5" borderId="0" xfId="4" applyFont="1" applyFill="1" applyAlignment="1">
      <alignment horizontal="left" vertical="center"/>
    </xf>
    <xf numFmtId="0" fontId="32" fillId="5" borderId="0" xfId="0" applyFont="1" applyFill="1" applyAlignment="1">
      <alignment vertical="center"/>
    </xf>
    <xf numFmtId="0" fontId="10" fillId="5" borderId="0" xfId="4" applyFont="1" applyFill="1" applyAlignment="1">
      <alignment horizontal="center" vertical="center" wrapText="1"/>
    </xf>
    <xf numFmtId="0" fontId="47" fillId="5" borderId="0" xfId="0" applyFont="1" applyFill="1" applyAlignment="1">
      <alignment vertical="center"/>
    </xf>
    <xf numFmtId="8" fontId="12" fillId="5" borderId="0" xfId="4" applyNumberFormat="1" applyFont="1" applyFill="1" applyAlignment="1">
      <alignment horizontal="left" vertical="center" shrinkToFit="1"/>
    </xf>
    <xf numFmtId="180" fontId="12" fillId="5" borderId="0" xfId="4" applyNumberFormat="1" applyFont="1" applyFill="1" applyAlignment="1">
      <alignment vertical="center" shrinkToFit="1"/>
    </xf>
    <xf numFmtId="0" fontId="12" fillId="5" borderId="0" xfId="4" applyFont="1" applyFill="1" applyAlignment="1">
      <alignment horizontal="center" vertical="center" shrinkToFit="1"/>
    </xf>
    <xf numFmtId="0" fontId="10" fillId="5" borderId="0" xfId="1" applyFont="1" applyFill="1">
      <alignment vertical="center"/>
    </xf>
    <xf numFmtId="0" fontId="10" fillId="4" borderId="0" xfId="4" applyFont="1" applyFill="1">
      <alignment vertical="center"/>
    </xf>
    <xf numFmtId="0" fontId="10" fillId="4" borderId="0" xfId="4" applyFont="1" applyFill="1" applyAlignment="1">
      <alignment horizontal="center" vertical="center"/>
    </xf>
    <xf numFmtId="0" fontId="10" fillId="4" borderId="0" xfId="4" applyFont="1" applyFill="1" applyAlignment="1">
      <alignment horizontal="left" vertical="center"/>
    </xf>
    <xf numFmtId="0" fontId="5" fillId="4" borderId="0" xfId="0" applyFont="1" applyFill="1" applyAlignment="1">
      <alignment vertical="center"/>
    </xf>
    <xf numFmtId="0" fontId="10" fillId="4" borderId="0" xfId="1" applyFont="1" applyFill="1">
      <alignment vertical="center"/>
    </xf>
    <xf numFmtId="0" fontId="10" fillId="4" borderId="10" xfId="4" applyFont="1" applyFill="1" applyBorder="1" applyAlignment="1">
      <alignment horizontal="center" vertical="center"/>
    </xf>
    <xf numFmtId="0" fontId="10" fillId="4" borderId="12" xfId="4" applyFont="1" applyFill="1" applyBorder="1" applyAlignment="1">
      <alignment horizontal="center" vertical="center"/>
    </xf>
    <xf numFmtId="0" fontId="6" fillId="4" borderId="12" xfId="4" applyFill="1" applyBorder="1">
      <alignment vertical="center"/>
    </xf>
    <xf numFmtId="0" fontId="44" fillId="4" borderId="12" xfId="4" applyFont="1" applyFill="1" applyBorder="1" applyAlignment="1">
      <alignment horizontal="center" vertical="center"/>
    </xf>
    <xf numFmtId="0" fontId="10" fillId="4" borderId="11" xfId="4" applyFont="1" applyFill="1" applyBorder="1" applyAlignment="1">
      <alignment horizontal="center" vertical="center"/>
    </xf>
    <xf numFmtId="44" fontId="10" fillId="4" borderId="0" xfId="4" applyNumberFormat="1" applyFont="1" applyFill="1" applyAlignment="1">
      <alignment horizontal="center" vertical="center"/>
    </xf>
    <xf numFmtId="0" fontId="14" fillId="4" borderId="0" xfId="4" applyFont="1" applyFill="1" applyAlignment="1">
      <alignment horizontal="center" vertical="center"/>
    </xf>
    <xf numFmtId="0" fontId="10" fillId="4" borderId="0" xfId="4" applyFont="1" applyFill="1" applyAlignment="1">
      <alignment horizontal="center" vertical="center" wrapText="1"/>
    </xf>
    <xf numFmtId="180" fontId="10" fillId="4" borderId="0" xfId="4" applyNumberFormat="1" applyFont="1" applyFill="1" applyAlignment="1">
      <alignment horizontal="center" vertical="center"/>
    </xf>
    <xf numFmtId="8" fontId="10" fillId="4" borderId="0" xfId="4" applyNumberFormat="1" applyFont="1" applyFill="1">
      <alignment vertical="center"/>
    </xf>
    <xf numFmtId="0" fontId="8" fillId="4" borderId="0" xfId="1" applyFont="1" applyFill="1">
      <alignment vertical="center"/>
    </xf>
    <xf numFmtId="0" fontId="14" fillId="4" borderId="2" xfId="4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0" xfId="4" applyFont="1" applyFill="1" applyAlignment="1">
      <alignment horizontal="center"/>
    </xf>
    <xf numFmtId="0" fontId="14" fillId="4" borderId="3" xfId="4" applyFont="1" applyFill="1" applyBorder="1" applyAlignment="1">
      <alignment horizontal="center"/>
    </xf>
    <xf numFmtId="0" fontId="8" fillId="4" borderId="0" xfId="4" applyFont="1" applyFill="1" applyAlignment="1">
      <alignment horizontal="center"/>
    </xf>
    <xf numFmtId="0" fontId="12" fillId="4" borderId="0" xfId="4" applyFont="1" applyFill="1" applyAlignment="1">
      <alignment horizontal="center" vertical="center" shrinkToFit="1"/>
    </xf>
    <xf numFmtId="0" fontId="7" fillId="4" borderId="0" xfId="4" applyFont="1" applyFill="1" applyAlignment="1"/>
    <xf numFmtId="0" fontId="7" fillId="4" borderId="0" xfId="4" applyFont="1" applyFill="1" applyAlignment="1">
      <alignment horizontal="center"/>
    </xf>
    <xf numFmtId="0" fontId="7" fillId="4" borderId="0" xfId="4" applyFont="1" applyFill="1" applyAlignment="1">
      <alignment horizontal="left"/>
    </xf>
    <xf numFmtId="42" fontId="16" fillId="4" borderId="0" xfId="4" applyNumberFormat="1" applyFont="1" applyFill="1" applyAlignment="1">
      <alignment horizontal="left" vertical="center"/>
    </xf>
    <xf numFmtId="0" fontId="16" fillId="4" borderId="0" xfId="4" applyFont="1" applyFill="1" applyAlignment="1">
      <alignment horizontal="left" vertical="center"/>
    </xf>
    <xf numFmtId="0" fontId="41" fillId="4" borderId="0" xfId="4" applyFont="1" applyFill="1" applyAlignment="1">
      <alignment horizontal="left" vertical="center"/>
    </xf>
    <xf numFmtId="0" fontId="8" fillId="4" borderId="4" xfId="4" applyFont="1" applyFill="1" applyBorder="1" applyAlignment="1">
      <alignment horizontal="center" wrapText="1"/>
    </xf>
    <xf numFmtId="0" fontId="8" fillId="4" borderId="5" xfId="4" applyFont="1" applyFill="1" applyBorder="1" applyAlignment="1">
      <alignment horizontal="center" wrapText="1"/>
    </xf>
    <xf numFmtId="0" fontId="8" fillId="4" borderId="5" xfId="4" applyFont="1" applyFill="1" applyBorder="1" applyAlignment="1">
      <alignment horizontal="center" vertical="top" wrapText="1"/>
    </xf>
    <xf numFmtId="0" fontId="8" fillId="4" borderId="6" xfId="4" applyFont="1" applyFill="1" applyBorder="1" applyAlignment="1">
      <alignment horizontal="center" wrapText="1"/>
    </xf>
    <xf numFmtId="0" fontId="8" fillId="4" borderId="0" xfId="4" applyFont="1" applyFill="1" applyAlignment="1">
      <alignment horizontal="center" vertical="top" wrapText="1"/>
    </xf>
    <xf numFmtId="0" fontId="7" fillId="4" borderId="0" xfId="4" applyFont="1" applyFill="1" applyAlignment="1">
      <alignment horizontal="center" wrapText="1"/>
    </xf>
    <xf numFmtId="44" fontId="14" fillId="4" borderId="0" xfId="4" applyNumberFormat="1" applyFont="1" applyFill="1" applyAlignment="1">
      <alignment horizontal="center"/>
    </xf>
    <xf numFmtId="0" fontId="7" fillId="4" borderId="0" xfId="1" applyFont="1" applyFill="1" applyAlignment="1">
      <alignment horizontal="center" wrapText="1"/>
    </xf>
    <xf numFmtId="8" fontId="7" fillId="4" borderId="0" xfId="4" applyNumberFormat="1" applyFont="1" applyFill="1">
      <alignment vertical="center"/>
    </xf>
    <xf numFmtId="8" fontId="7" fillId="4" borderId="0" xfId="4" applyNumberFormat="1" applyFont="1" applyFill="1" applyAlignment="1"/>
    <xf numFmtId="0" fontId="7" fillId="0" borderId="0" xfId="4" applyFont="1" applyAlignment="1"/>
    <xf numFmtId="0" fontId="36" fillId="5" borderId="0" xfId="4" applyFont="1" applyFill="1" applyAlignment="1">
      <alignment horizontal="left" vertical="center"/>
    </xf>
    <xf numFmtId="0" fontId="7" fillId="5" borderId="0" xfId="1" applyFont="1" applyFill="1" applyAlignment="1">
      <alignment horizontal="center" vertical="top" wrapText="1" shrinkToFit="1"/>
    </xf>
    <xf numFmtId="0" fontId="14" fillId="5" borderId="0" xfId="1" applyFont="1" applyFill="1" applyAlignment="1">
      <alignment horizontal="center" vertical="top" wrapText="1" shrinkToFit="1"/>
    </xf>
    <xf numFmtId="0" fontId="7" fillId="5" borderId="0" xfId="4" applyFont="1" applyFill="1" applyAlignment="1">
      <alignment horizontal="center" vertical="center" wrapText="1"/>
    </xf>
    <xf numFmtId="180" fontId="12" fillId="5" borderId="0" xfId="4" applyNumberFormat="1" applyFont="1" applyFill="1" applyAlignment="1">
      <alignment horizontal="center" vertical="center" shrinkToFit="1"/>
    </xf>
    <xf numFmtId="44" fontId="12" fillId="5" borderId="0" xfId="4" applyNumberFormat="1" applyFont="1" applyFill="1" applyAlignment="1">
      <alignment shrinkToFit="1"/>
    </xf>
    <xf numFmtId="181" fontId="12" fillId="5" borderId="0" xfId="4" applyNumberFormat="1" applyFont="1" applyFill="1" applyAlignment="1">
      <alignment vertical="center" shrinkToFit="1"/>
    </xf>
    <xf numFmtId="0" fontId="7" fillId="5" borderId="0" xfId="4" applyFont="1" applyFill="1" applyAlignment="1">
      <alignment horizontal="center" vertical="center" shrinkToFit="1"/>
    </xf>
    <xf numFmtId="0" fontId="7" fillId="5" borderId="0" xfId="4" applyFont="1" applyFill="1" applyAlignment="1">
      <alignment horizontal="center" vertical="center" wrapText="1" shrinkToFit="1"/>
    </xf>
    <xf numFmtId="0" fontId="14" fillId="5" borderId="0" xfId="4" applyFont="1" applyFill="1" applyAlignment="1">
      <alignment horizontal="center" vertical="center" shrinkToFit="1"/>
    </xf>
    <xf numFmtId="8" fontId="27" fillId="5" borderId="0" xfId="4" applyNumberFormat="1" applyFont="1" applyFill="1" applyAlignment="1">
      <alignment horizontal="left" vertical="center" shrinkToFit="1"/>
    </xf>
    <xf numFmtId="180" fontId="27" fillId="5" borderId="0" xfId="4" applyNumberFormat="1" applyFont="1" applyFill="1" applyAlignment="1">
      <alignment vertical="center" shrinkToFit="1"/>
    </xf>
    <xf numFmtId="0" fontId="7" fillId="5" borderId="0" xfId="1" applyFont="1" applyFill="1" applyAlignment="1">
      <alignment horizontal="center" vertical="center" wrapText="1" shrinkToFit="1"/>
    </xf>
    <xf numFmtId="0" fontId="35" fillId="5" borderId="0" xfId="4" applyFont="1" applyFill="1" applyAlignment="1">
      <alignment horizontal="left" vertical="center" shrinkToFit="1"/>
    </xf>
    <xf numFmtId="8" fontId="7" fillId="5" borderId="0" xfId="4" applyNumberFormat="1" applyFont="1" applyFill="1" applyAlignment="1">
      <alignment horizontal="left" vertical="center" shrinkToFit="1"/>
    </xf>
    <xf numFmtId="6" fontId="7" fillId="5" borderId="0" xfId="4" applyNumberFormat="1" applyFont="1" applyFill="1" applyAlignment="1">
      <alignment vertical="center" shrinkToFit="1"/>
    </xf>
    <xf numFmtId="0" fontId="7" fillId="5" borderId="0" xfId="4" applyFont="1" applyFill="1" applyAlignment="1">
      <alignment vertical="center" wrapText="1"/>
    </xf>
    <xf numFmtId="0" fontId="27" fillId="5" borderId="0" xfId="4" applyFont="1" applyFill="1" applyAlignment="1">
      <alignment horizontal="center" vertical="center" shrinkToFit="1"/>
    </xf>
    <xf numFmtId="0" fontId="27" fillId="5" borderId="0" xfId="4" applyFont="1" applyFill="1" applyAlignment="1">
      <alignment horizontal="center" vertical="center" wrapText="1" shrinkToFit="1"/>
    </xf>
    <xf numFmtId="0" fontId="27" fillId="5" borderId="0" xfId="1" applyFont="1" applyFill="1" applyAlignment="1">
      <alignment horizontal="center" vertical="center" wrapText="1" shrinkToFit="1"/>
    </xf>
    <xf numFmtId="44" fontId="7" fillId="5" borderId="0" xfId="4" applyNumberFormat="1" applyFont="1" applyFill="1" applyAlignment="1">
      <alignment horizontal="center" vertical="center" wrapText="1" shrinkToFit="1"/>
    </xf>
    <xf numFmtId="180" fontId="12" fillId="5" borderId="0" xfId="4" applyNumberFormat="1" applyFont="1" applyFill="1" applyAlignment="1">
      <alignment horizontal="center" vertical="center" wrapText="1" shrinkToFit="1"/>
    </xf>
    <xf numFmtId="8" fontId="12" fillId="5" borderId="0" xfId="4" applyNumberFormat="1" applyFont="1" applyFill="1" applyAlignment="1">
      <alignment horizontal="center" vertical="center" shrinkToFit="1"/>
    </xf>
    <xf numFmtId="181" fontId="12" fillId="5" borderId="0" xfId="4" applyNumberFormat="1" applyFont="1" applyFill="1" applyAlignment="1">
      <alignment horizontal="center" vertical="center" shrinkToFit="1"/>
    </xf>
    <xf numFmtId="8" fontId="7" fillId="5" borderId="0" xfId="4" applyNumberFormat="1" applyFont="1" applyFill="1" applyAlignment="1">
      <alignment horizontal="center" vertical="center"/>
    </xf>
    <xf numFmtId="44" fontId="27" fillId="5" borderId="0" xfId="4" applyNumberFormat="1" applyFont="1" applyFill="1" applyAlignment="1">
      <alignment horizontal="center" vertical="center" wrapText="1" shrinkToFit="1"/>
    </xf>
    <xf numFmtId="0" fontId="37" fillId="5" borderId="0" xfId="4" applyFont="1" applyFill="1" applyAlignment="1">
      <alignment horizontal="center" vertical="center" shrinkToFit="1"/>
    </xf>
    <xf numFmtId="180" fontId="27" fillId="5" borderId="0" xfId="4" applyNumberFormat="1" applyFont="1" applyFill="1" applyAlignment="1">
      <alignment horizontal="center" vertical="center"/>
    </xf>
    <xf numFmtId="8" fontId="12" fillId="5" borderId="0" xfId="4" applyNumberFormat="1" applyFont="1" applyFill="1" applyAlignment="1">
      <alignment vertical="center" shrinkToFit="1"/>
    </xf>
    <xf numFmtId="183" fontId="14" fillId="5" borderId="0" xfId="4" applyNumberFormat="1" applyFont="1" applyFill="1" applyAlignment="1">
      <alignment horizontal="center" vertical="center"/>
    </xf>
    <xf numFmtId="183" fontId="14" fillId="0" borderId="0" xfId="4" applyNumberFormat="1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180" fontId="14" fillId="5" borderId="0" xfId="4" applyNumberFormat="1" applyFont="1" applyFill="1" applyAlignment="1">
      <alignment horizontal="center" vertical="center"/>
    </xf>
    <xf numFmtId="42" fontId="14" fillId="5" borderId="0" xfId="1" applyNumberFormat="1" applyFont="1" applyFill="1" applyAlignment="1">
      <alignment horizontal="center" vertical="center"/>
    </xf>
    <xf numFmtId="184" fontId="14" fillId="0" borderId="0" xfId="4" applyNumberFormat="1" applyFont="1" applyAlignment="1">
      <alignment horizontal="center" vertical="center"/>
    </xf>
    <xf numFmtId="8" fontId="14" fillId="5" borderId="0" xfId="4" applyNumberFormat="1" applyFont="1" applyFill="1" applyAlignment="1">
      <alignment horizontal="center" vertical="center"/>
    </xf>
    <xf numFmtId="0" fontId="14" fillId="5" borderId="0" xfId="1" applyFont="1" applyFill="1" applyAlignment="1">
      <alignment horizontal="center" vertical="center"/>
    </xf>
    <xf numFmtId="44" fontId="14" fillId="5" borderId="0" xfId="4" applyNumberFormat="1" applyFont="1" applyFill="1" applyAlignment="1">
      <alignment horizontal="center" vertical="center"/>
    </xf>
    <xf numFmtId="0" fontId="55" fillId="5" borderId="0" xfId="0" applyFont="1" applyFill="1" applyAlignment="1">
      <alignment horizontal="center" vertical="center"/>
    </xf>
    <xf numFmtId="44" fontId="7" fillId="0" borderId="0" xfId="4" applyNumberFormat="1" applyFont="1" applyAlignment="1">
      <alignment horizontal="center" vertical="center"/>
    </xf>
    <xf numFmtId="180" fontId="7" fillId="0" borderId="0" xfId="4" applyNumberFormat="1" applyFont="1" applyAlignment="1">
      <alignment horizontal="center" vertical="center"/>
    </xf>
    <xf numFmtId="8" fontId="7" fillId="0" borderId="0" xfId="4" applyNumberFormat="1" applyFont="1">
      <alignment vertical="center"/>
    </xf>
    <xf numFmtId="44" fontId="7" fillId="5" borderId="0" xfId="1" applyNumberFormat="1" applyFont="1" applyFill="1" applyAlignment="1">
      <alignment horizontal="center" vertical="center"/>
    </xf>
    <xf numFmtId="42" fontId="7" fillId="5" borderId="0" xfId="1" applyNumberFormat="1" applyFont="1" applyFill="1" applyAlignment="1">
      <alignment horizontal="center" vertical="center"/>
    </xf>
    <xf numFmtId="49" fontId="7" fillId="5" borderId="0" xfId="1" applyNumberFormat="1" applyFont="1" applyFill="1">
      <alignment vertical="center"/>
    </xf>
    <xf numFmtId="0" fontId="7" fillId="0" borderId="0" xfId="1" applyFont="1">
      <alignment vertical="center"/>
    </xf>
    <xf numFmtId="0" fontId="29" fillId="5" borderId="0" xfId="1" applyFont="1" applyFill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7" fillId="5" borderId="12" xfId="1" applyFont="1" applyFill="1" applyBorder="1">
      <alignment vertical="center"/>
    </xf>
    <xf numFmtId="0" fontId="7" fillId="5" borderId="11" xfId="1" applyFont="1" applyFill="1" applyBorder="1" applyAlignment="1">
      <alignment horizontal="center" vertical="center"/>
    </xf>
    <xf numFmtId="0" fontId="7" fillId="5" borderId="0" xfId="0" applyFont="1" applyFill="1" applyAlignment="1">
      <alignment horizontal="right" vertical="center"/>
    </xf>
    <xf numFmtId="0" fontId="27" fillId="5" borderId="0" xfId="1" applyFont="1" applyFill="1" applyAlignment="1">
      <alignment horizontal="center" vertical="center"/>
    </xf>
    <xf numFmtId="178" fontId="7" fillId="5" borderId="0" xfId="1" applyNumberFormat="1" applyFont="1" applyFill="1" applyAlignment="1">
      <alignment horizontal="center" vertical="center"/>
    </xf>
    <xf numFmtId="178" fontId="7" fillId="5" borderId="10" xfId="1" applyNumberFormat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178" fontId="7" fillId="5" borderId="2" xfId="1" applyNumberFormat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46" fillId="5" borderId="0" xfId="1" applyFont="1" applyFill="1">
      <alignment vertical="center"/>
    </xf>
    <xf numFmtId="0" fontId="10" fillId="5" borderId="0" xfId="1" applyFont="1" applyFill="1" applyAlignment="1">
      <alignment horizontal="center" vertical="center"/>
    </xf>
    <xf numFmtId="0" fontId="18" fillId="5" borderId="0" xfId="1" applyFont="1" applyFill="1">
      <alignment vertical="center"/>
    </xf>
    <xf numFmtId="0" fontId="17" fillId="5" borderId="0" xfId="1" applyFont="1" applyFill="1" applyAlignment="1">
      <alignment horizontal="center" vertical="center"/>
    </xf>
    <xf numFmtId="0" fontId="29" fillId="5" borderId="0" xfId="1" applyFont="1" applyFill="1">
      <alignment vertical="center"/>
    </xf>
    <xf numFmtId="44" fontId="10" fillId="5" borderId="0" xfId="1" applyNumberFormat="1" applyFont="1" applyFill="1" applyAlignment="1">
      <alignment horizontal="center" vertical="center"/>
    </xf>
    <xf numFmtId="42" fontId="10" fillId="5" borderId="0" xfId="1" applyNumberFormat="1" applyFont="1" applyFill="1" applyAlignment="1">
      <alignment horizontal="center" vertical="center"/>
    </xf>
    <xf numFmtId="49" fontId="10" fillId="5" borderId="0" xfId="1" applyNumberFormat="1" applyFont="1" applyFill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178" fontId="7" fillId="5" borderId="4" xfId="1" applyNumberFormat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6" xfId="1" applyFont="1" applyFill="1" applyBorder="1" applyAlignment="1">
      <alignment horizontal="center" vertical="center"/>
    </xf>
    <xf numFmtId="0" fontId="18" fillId="5" borderId="0" xfId="1" applyFont="1" applyFill="1" applyAlignment="1">
      <alignment horizontal="center" vertical="center"/>
    </xf>
    <xf numFmtId="49" fontId="10" fillId="5" borderId="0" xfId="1" applyNumberFormat="1" applyFont="1" applyFill="1" applyAlignment="1">
      <alignment horizontal="center" vertical="center"/>
    </xf>
    <xf numFmtId="49" fontId="7" fillId="5" borderId="0" xfId="1" applyNumberFormat="1" applyFont="1" applyFill="1" applyAlignment="1">
      <alignment horizontal="center" vertical="center"/>
    </xf>
    <xf numFmtId="0" fontId="10" fillId="6" borderId="0" xfId="1" applyFont="1" applyFill="1">
      <alignment vertical="center"/>
    </xf>
    <xf numFmtId="0" fontId="7" fillId="6" borderId="0" xfId="1" applyFont="1" applyFill="1" applyAlignment="1">
      <alignment horizontal="center" vertical="center"/>
    </xf>
    <xf numFmtId="0" fontId="10" fillId="6" borderId="10" xfId="1" applyFont="1" applyFill="1" applyBorder="1">
      <alignment vertical="center"/>
    </xf>
    <xf numFmtId="0" fontId="10" fillId="6" borderId="12" xfId="1" applyFont="1" applyFill="1" applyBorder="1">
      <alignment vertical="center"/>
    </xf>
    <xf numFmtId="0" fontId="10" fillId="6" borderId="12" xfId="1" applyFont="1" applyFill="1" applyBorder="1" applyAlignment="1">
      <alignment horizontal="center" vertical="center"/>
    </xf>
    <xf numFmtId="0" fontId="7" fillId="6" borderId="12" xfId="1" applyFont="1" applyFill="1" applyBorder="1" applyAlignment="1">
      <alignment horizontal="center" vertical="center"/>
    </xf>
    <xf numFmtId="0" fontId="45" fillId="6" borderId="12" xfId="1" applyFont="1" applyFill="1" applyBorder="1" applyAlignment="1">
      <alignment horizontal="center" vertical="center"/>
    </xf>
    <xf numFmtId="0" fontId="27" fillId="6" borderId="12" xfId="1" applyFont="1" applyFill="1" applyBorder="1" applyAlignment="1">
      <alignment horizontal="center" vertical="center"/>
    </xf>
    <xf numFmtId="0" fontId="10" fillId="6" borderId="11" xfId="1" applyFont="1" applyFill="1" applyBorder="1" applyAlignment="1">
      <alignment horizontal="center" vertical="center"/>
    </xf>
    <xf numFmtId="0" fontId="50" fillId="6" borderId="13" xfId="1" applyFont="1" applyFill="1" applyBorder="1" applyAlignment="1">
      <alignment vertical="center" wrapText="1"/>
    </xf>
    <xf numFmtId="0" fontId="17" fillId="6" borderId="0" xfId="1" applyFont="1" applyFill="1" applyAlignment="1">
      <alignment horizontal="center" vertical="center"/>
    </xf>
    <xf numFmtId="0" fontId="29" fillId="6" borderId="0" xfId="1" applyFont="1" applyFill="1">
      <alignment vertical="center"/>
    </xf>
    <xf numFmtId="44" fontId="10" fillId="6" borderId="0" xfId="1" applyNumberFormat="1" applyFont="1" applyFill="1" applyAlignment="1">
      <alignment horizontal="center" vertical="center"/>
    </xf>
    <xf numFmtId="0" fontId="10" fillId="6" borderId="0" xfId="1" applyFont="1" applyFill="1" applyAlignment="1">
      <alignment horizontal="center" vertical="center"/>
    </xf>
    <xf numFmtId="42" fontId="10" fillId="6" borderId="0" xfId="1" applyNumberFormat="1" applyFont="1" applyFill="1" applyAlignment="1">
      <alignment horizontal="center" vertical="center"/>
    </xf>
    <xf numFmtId="49" fontId="10" fillId="6" borderId="0" xfId="1" applyNumberFormat="1" applyFont="1" applyFill="1">
      <alignment vertical="center"/>
    </xf>
    <xf numFmtId="0" fontId="22" fillId="6" borderId="0" xfId="1" applyFont="1" applyFill="1">
      <alignment vertical="center"/>
    </xf>
    <xf numFmtId="0" fontId="22" fillId="6" borderId="0" xfId="1" applyFont="1" applyFill="1" applyAlignment="1">
      <alignment horizontal="center" vertical="center"/>
    </xf>
    <xf numFmtId="0" fontId="44" fillId="6" borderId="2" xfId="1" applyFont="1" applyFill="1" applyBorder="1" applyAlignment="1">
      <alignment horizontal="center" vertical="center"/>
    </xf>
    <xf numFmtId="0" fontId="44" fillId="6" borderId="0" xfId="1" applyFont="1" applyFill="1" applyAlignment="1">
      <alignment horizontal="center" vertical="center"/>
    </xf>
    <xf numFmtId="0" fontId="44" fillId="6" borderId="3" xfId="1" applyFont="1" applyFill="1" applyBorder="1" applyAlignment="1">
      <alignment horizontal="center" vertical="center"/>
    </xf>
    <xf numFmtId="0" fontId="56" fillId="6" borderId="15" xfId="1" applyFont="1" applyFill="1" applyBorder="1" applyAlignment="1">
      <alignment horizontal="center" vertical="center"/>
    </xf>
    <xf numFmtId="0" fontId="56" fillId="6" borderId="3" xfId="1" applyFont="1" applyFill="1" applyBorder="1" applyAlignment="1">
      <alignment horizontal="center" vertical="center"/>
    </xf>
    <xf numFmtId="176" fontId="22" fillId="6" borderId="0" xfId="1" applyNumberFormat="1" applyFont="1" applyFill="1" applyAlignment="1">
      <alignment horizontal="center" vertical="center"/>
    </xf>
    <xf numFmtId="0" fontId="38" fillId="6" borderId="0" xfId="1" applyFont="1" applyFill="1">
      <alignment vertical="center"/>
    </xf>
    <xf numFmtId="44" fontId="22" fillId="6" borderId="0" xfId="1" applyNumberFormat="1" applyFont="1" applyFill="1" applyAlignment="1">
      <alignment horizontal="center" vertical="center"/>
    </xf>
    <xf numFmtId="42" fontId="22" fillId="6" borderId="0" xfId="1" applyNumberFormat="1" applyFont="1" applyFill="1" applyAlignment="1">
      <alignment horizontal="center" vertical="center"/>
    </xf>
    <xf numFmtId="49" fontId="22" fillId="6" borderId="0" xfId="1" applyNumberFormat="1" applyFont="1" applyFill="1">
      <alignment vertical="center"/>
    </xf>
    <xf numFmtId="0" fontId="22" fillId="0" borderId="0" xfId="1" applyFont="1">
      <alignment vertical="center"/>
    </xf>
    <xf numFmtId="0" fontId="15" fillId="6" borderId="0" xfId="1" applyFont="1" applyFill="1" applyAlignment="1">
      <alignment vertical="center" wrapText="1"/>
    </xf>
    <xf numFmtId="0" fontId="15" fillId="6" borderId="0" xfId="1" applyFont="1" applyFill="1" applyAlignment="1">
      <alignment horizontal="center" vertical="center" wrapText="1"/>
    </xf>
    <xf numFmtId="42" fontId="16" fillId="6" borderId="0" xfId="1" applyNumberFormat="1" applyFont="1" applyFill="1" applyAlignment="1">
      <alignment horizontal="left" vertical="center"/>
    </xf>
    <xf numFmtId="42" fontId="15" fillId="6" borderId="0" xfId="1" applyNumberFormat="1" applyFont="1" applyFill="1">
      <alignment vertical="center"/>
    </xf>
    <xf numFmtId="0" fontId="42" fillId="6" borderId="0" xfId="1" applyFont="1" applyFill="1">
      <alignment vertical="center"/>
    </xf>
    <xf numFmtId="0" fontId="17" fillId="6" borderId="0" xfId="1" applyFont="1" applyFill="1" applyAlignment="1">
      <alignment horizontal="center" vertical="center" wrapText="1"/>
    </xf>
    <xf numFmtId="0" fontId="57" fillId="6" borderId="4" xfId="1" applyFont="1" applyFill="1" applyBorder="1" applyAlignment="1">
      <alignment horizontal="center" vertical="top" wrapText="1" shrinkToFit="1"/>
    </xf>
    <xf numFmtId="0" fontId="57" fillId="6" borderId="5" xfId="1" applyFont="1" applyFill="1" applyBorder="1" applyAlignment="1">
      <alignment horizontal="center" vertical="top" wrapText="1" shrinkToFit="1"/>
    </xf>
    <xf numFmtId="0" fontId="57" fillId="6" borderId="5" xfId="1" applyFont="1" applyFill="1" applyBorder="1" applyAlignment="1">
      <alignment horizontal="center" vertical="top" wrapText="1"/>
    </xf>
    <xf numFmtId="0" fontId="57" fillId="6" borderId="6" xfId="1" applyFont="1" applyFill="1" applyBorder="1" applyAlignment="1">
      <alignment horizontal="center" vertical="top" wrapText="1" shrinkToFit="1"/>
    </xf>
    <xf numFmtId="0" fontId="57" fillId="6" borderId="14" xfId="1" applyFont="1" applyFill="1" applyBorder="1" applyAlignment="1">
      <alignment horizontal="center" vertical="top" wrapText="1"/>
    </xf>
    <xf numFmtId="0" fontId="57" fillId="6" borderId="6" xfId="1" applyFont="1" applyFill="1" applyBorder="1" applyAlignment="1">
      <alignment horizontal="center" vertical="top" wrapText="1"/>
    </xf>
    <xf numFmtId="0" fontId="7" fillId="6" borderId="0" xfId="4" applyFont="1" applyFill="1" applyAlignment="1">
      <alignment horizontal="center" vertical="center" wrapText="1"/>
    </xf>
    <xf numFmtId="0" fontId="39" fillId="6" borderId="0" xfId="1" applyFont="1" applyFill="1" applyAlignment="1">
      <alignment vertical="center" wrapText="1"/>
    </xf>
    <xf numFmtId="44" fontId="14" fillId="6" borderId="0" xfId="4" applyNumberFormat="1" applyFont="1" applyFill="1" applyAlignment="1">
      <alignment horizontal="center" vertical="center"/>
    </xf>
    <xf numFmtId="0" fontId="7" fillId="6" borderId="0" xfId="1" applyFont="1" applyFill="1" applyAlignment="1">
      <alignment horizontal="center" vertical="center" wrapText="1"/>
    </xf>
    <xf numFmtId="0" fontId="15" fillId="6" borderId="0" xfId="1" applyFont="1" applyFill="1">
      <alignment vertical="center"/>
    </xf>
    <xf numFmtId="0" fontId="28" fillId="6" borderId="0" xfId="1" applyFont="1" applyFill="1" applyAlignment="1">
      <alignment horizontal="left" vertical="center"/>
    </xf>
    <xf numFmtId="42" fontId="27" fillId="6" borderId="0" xfId="1" applyNumberFormat="1" applyFont="1" applyFill="1" applyAlignment="1">
      <alignment horizontal="center" vertical="center" shrinkToFit="1"/>
    </xf>
    <xf numFmtId="0" fontId="40" fillId="6" borderId="0" xfId="1" applyFont="1" applyFill="1" applyAlignment="1">
      <alignment horizontal="center" vertical="center" wrapText="1"/>
    </xf>
    <xf numFmtId="0" fontId="14" fillId="6" borderId="0" xfId="1" applyFont="1" applyFill="1" applyAlignment="1">
      <alignment vertical="center" wrapText="1"/>
    </xf>
    <xf numFmtId="0" fontId="15" fillId="6" borderId="0" xfId="1" applyFont="1" applyFill="1" applyAlignment="1">
      <alignment wrapText="1"/>
    </xf>
    <xf numFmtId="49" fontId="15" fillId="6" borderId="0" xfId="1" applyNumberFormat="1" applyFont="1" applyFill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5" borderId="0" xfId="1" applyFont="1" applyFill="1" applyAlignment="1">
      <alignment vertical="center" wrapText="1"/>
    </xf>
    <xf numFmtId="0" fontId="36" fillId="5" borderId="0" xfId="1" applyFont="1" applyFill="1" applyAlignment="1">
      <alignment horizontal="left" vertical="center" shrinkToFit="1"/>
    </xf>
    <xf numFmtId="0" fontId="15" fillId="5" borderId="0" xfId="1" applyFont="1" applyFill="1" applyAlignment="1">
      <alignment horizontal="center" vertical="center" wrapText="1" shrinkToFit="1"/>
    </xf>
    <xf numFmtId="0" fontId="15" fillId="5" borderId="0" xfId="1" applyFont="1" applyFill="1" applyAlignment="1">
      <alignment horizontal="center" vertical="center" wrapText="1"/>
    </xf>
    <xf numFmtId="0" fontId="39" fillId="5" borderId="0" xfId="1" applyFont="1" applyFill="1" applyAlignment="1">
      <alignment vertical="center" wrapText="1"/>
    </xf>
    <xf numFmtId="44" fontId="7" fillId="5" borderId="0" xfId="1" applyNumberFormat="1" applyFont="1" applyFill="1" applyAlignment="1">
      <alignment horizontal="center" vertical="center" wrapText="1" shrinkToFit="1"/>
    </xf>
    <xf numFmtId="0" fontId="14" fillId="5" borderId="0" xfId="1" applyFont="1" applyFill="1" applyAlignment="1">
      <alignment horizontal="center" vertical="center" wrapText="1" shrinkToFit="1"/>
    </xf>
    <xf numFmtId="8" fontId="37" fillId="5" borderId="0" xfId="1" applyNumberFormat="1" applyFont="1" applyFill="1" applyAlignment="1">
      <alignment horizontal="left" vertical="center" wrapText="1"/>
    </xf>
    <xf numFmtId="42" fontId="7" fillId="5" borderId="0" xfId="1" applyNumberFormat="1" applyFont="1" applyFill="1" applyAlignment="1">
      <alignment vertical="center" shrinkToFit="1"/>
    </xf>
    <xf numFmtId="179" fontId="7" fillId="5" borderId="0" xfId="1" applyNumberFormat="1" applyFont="1" applyFill="1" applyAlignment="1">
      <alignment vertical="center" wrapText="1"/>
    </xf>
    <xf numFmtId="49" fontId="15" fillId="5" borderId="0" xfId="1" applyNumberFormat="1" applyFont="1" applyFill="1" applyAlignment="1">
      <alignment vertical="center" wrapText="1"/>
    </xf>
    <xf numFmtId="8" fontId="37" fillId="5" borderId="0" xfId="1" applyNumberFormat="1" applyFont="1" applyFill="1" applyAlignment="1">
      <alignment horizontal="left" vertical="center"/>
    </xf>
    <xf numFmtId="42" fontId="27" fillId="5" borderId="0" xfId="1" applyNumberFormat="1" applyFont="1" applyFill="1" applyAlignment="1">
      <alignment vertical="center" shrinkToFit="1"/>
    </xf>
    <xf numFmtId="0" fontId="28" fillId="5" borderId="0" xfId="1" applyFont="1" applyFill="1" applyAlignment="1">
      <alignment horizontal="left" vertical="center"/>
    </xf>
    <xf numFmtId="0" fontId="7" fillId="5" borderId="1" xfId="1" applyFont="1" applyFill="1" applyBorder="1">
      <alignment vertical="center"/>
    </xf>
    <xf numFmtId="0" fontId="7" fillId="5" borderId="1" xfId="1" applyFont="1" applyFill="1" applyBorder="1" applyAlignment="1">
      <alignment horizontal="center" vertical="center" shrinkToFit="1"/>
    </xf>
    <xf numFmtId="0" fontId="7" fillId="5" borderId="1" xfId="1" applyFont="1" applyFill="1" applyBorder="1" applyAlignment="1">
      <alignment horizontal="center" vertical="center" wrapText="1" shrinkToFit="1"/>
    </xf>
    <xf numFmtId="0" fontId="27" fillId="5" borderId="1" xfId="1" applyFont="1" applyFill="1" applyBorder="1">
      <alignment vertical="center"/>
    </xf>
    <xf numFmtId="44" fontId="7" fillId="5" borderId="1" xfId="1" applyNumberFormat="1" applyFont="1" applyFill="1" applyBorder="1" applyAlignment="1">
      <alignment horizontal="center" vertical="center" wrapText="1" shrinkToFit="1"/>
    </xf>
    <xf numFmtId="8" fontId="37" fillId="5" borderId="1" xfId="1" applyNumberFormat="1" applyFont="1" applyFill="1" applyBorder="1" applyAlignment="1">
      <alignment horizontal="left" vertical="center"/>
    </xf>
    <xf numFmtId="42" fontId="27" fillId="5" borderId="1" xfId="1" applyNumberFormat="1" applyFont="1" applyFill="1" applyBorder="1" applyAlignment="1">
      <alignment vertical="center" shrinkToFit="1"/>
    </xf>
    <xf numFmtId="44" fontId="7" fillId="5" borderId="1" xfId="1" applyNumberFormat="1" applyFont="1" applyFill="1" applyBorder="1" applyAlignment="1">
      <alignment horizontal="center" vertical="center"/>
    </xf>
    <xf numFmtId="49" fontId="7" fillId="5" borderId="1" xfId="1" applyNumberFormat="1" applyFont="1" applyFill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43" fillId="5" borderId="0" xfId="1" applyFont="1" applyFill="1" applyAlignment="1">
      <alignment horizontal="center" vertical="center" shrinkToFit="1"/>
    </xf>
    <xf numFmtId="0" fontId="27" fillId="5" borderId="0" xfId="1" applyFont="1" applyFill="1" applyAlignment="1">
      <alignment horizontal="center" vertical="center" shrinkToFit="1"/>
    </xf>
    <xf numFmtId="0" fontId="7" fillId="5" borderId="0" xfId="1" applyFont="1" applyFill="1" applyAlignment="1">
      <alignment horizontal="center" vertical="center" wrapText="1"/>
    </xf>
    <xf numFmtId="42" fontId="43" fillId="5" borderId="0" xfId="1" applyNumberFormat="1" applyFont="1" applyFill="1" applyAlignment="1">
      <alignment horizontal="center" vertical="center" wrapText="1" shrinkToFit="1"/>
    </xf>
    <xf numFmtId="42" fontId="43" fillId="5" borderId="0" xfId="1" applyNumberFormat="1" applyFont="1" applyFill="1" applyAlignment="1">
      <alignment horizontal="center" vertical="center" shrinkToFit="1"/>
    </xf>
    <xf numFmtId="0" fontId="43" fillId="5" borderId="0" xfId="1" applyFont="1" applyFill="1" applyAlignment="1">
      <alignment horizontal="center" vertical="center" wrapText="1" shrinkToFit="1"/>
    </xf>
    <xf numFmtId="49" fontId="7" fillId="5" borderId="0" xfId="1" applyNumberFormat="1" applyFont="1" applyFill="1" applyAlignment="1">
      <alignment horizontal="center" vertical="center" wrapText="1"/>
    </xf>
    <xf numFmtId="0" fontId="58" fillId="5" borderId="0" xfId="1" applyFont="1" applyFill="1" applyAlignment="1">
      <alignment horizontal="center" vertical="center"/>
    </xf>
    <xf numFmtId="0" fontId="58" fillId="5" borderId="0" xfId="1" applyFont="1" applyFill="1" applyAlignment="1">
      <alignment horizontal="center" vertical="center" shrinkToFit="1"/>
    </xf>
    <xf numFmtId="0" fontId="59" fillId="5" borderId="0" xfId="1" applyFont="1" applyFill="1" applyAlignment="1">
      <alignment horizontal="center" vertical="center"/>
    </xf>
    <xf numFmtId="0" fontId="58" fillId="5" borderId="0" xfId="1" applyFont="1" applyFill="1" applyAlignment="1">
      <alignment horizontal="center" vertical="center" wrapText="1" shrinkToFit="1"/>
    </xf>
    <xf numFmtId="6" fontId="58" fillId="5" borderId="0" xfId="1" applyNumberFormat="1" applyFont="1" applyFill="1" applyAlignment="1">
      <alignment horizontal="center" vertical="center" wrapText="1" shrinkToFit="1"/>
    </xf>
    <xf numFmtId="42" fontId="58" fillId="5" borderId="0" xfId="1" applyNumberFormat="1" applyFont="1" applyFill="1" applyAlignment="1">
      <alignment horizontal="center" vertical="center"/>
    </xf>
    <xf numFmtId="49" fontId="58" fillId="5" borderId="0" xfId="1" applyNumberFormat="1" applyFont="1" applyFill="1" applyAlignment="1">
      <alignment horizontal="center" vertical="center"/>
    </xf>
    <xf numFmtId="0" fontId="58" fillId="0" borderId="0" xfId="1" applyFont="1" applyAlignment="1">
      <alignment horizontal="center" vertical="center"/>
    </xf>
    <xf numFmtId="183" fontId="14" fillId="5" borderId="0" xfId="1" applyNumberFormat="1" applyFont="1" applyFill="1" applyAlignment="1">
      <alignment horizontal="center" vertical="center"/>
    </xf>
    <xf numFmtId="182" fontId="14" fillId="0" borderId="0" xfId="1" applyNumberFormat="1" applyFont="1" applyAlignment="1">
      <alignment horizontal="center" vertical="center"/>
    </xf>
    <xf numFmtId="0" fontId="27" fillId="0" borderId="0" xfId="1" applyFont="1" applyAlignment="1">
      <alignment horizontal="center" vertical="center"/>
    </xf>
    <xf numFmtId="44" fontId="7" fillId="0" borderId="0" xfId="1" applyNumberFormat="1" applyFont="1" applyAlignment="1">
      <alignment horizontal="center" vertical="center"/>
    </xf>
    <xf numFmtId="42" fontId="7" fillId="0" borderId="0" xfId="1" applyNumberFormat="1" applyFont="1" applyAlignment="1">
      <alignment horizontal="center" vertical="center"/>
    </xf>
    <xf numFmtId="49" fontId="7" fillId="0" borderId="0" xfId="1" applyNumberFormat="1" applyFont="1">
      <alignment vertical="center"/>
    </xf>
    <xf numFmtId="0" fontId="27" fillId="0" borderId="0" xfId="1" applyFont="1">
      <alignment vertical="center"/>
    </xf>
    <xf numFmtId="2" fontId="7" fillId="5" borderId="1" xfId="1" applyNumberFormat="1" applyFont="1" applyFill="1" applyBorder="1" applyAlignment="1">
      <alignment horizontal="center" vertical="center" shrinkToFit="1"/>
    </xf>
    <xf numFmtId="0" fontId="19" fillId="5" borderId="0" xfId="1" applyFont="1" applyFill="1" applyAlignment="1">
      <alignment horizontal="right" vertical="center"/>
    </xf>
    <xf numFmtId="0" fontId="19" fillId="5" borderId="1" xfId="1" applyFont="1" applyFill="1" applyBorder="1" applyAlignment="1">
      <alignment horizontal="right" vertical="center"/>
    </xf>
    <xf numFmtId="0" fontId="19" fillId="5" borderId="0" xfId="1" applyFont="1" applyFill="1" applyAlignment="1">
      <alignment horizontal="right" vertical="top"/>
    </xf>
    <xf numFmtId="0" fontId="7" fillId="5" borderId="0" xfId="1" applyFont="1" applyFill="1" applyAlignment="1">
      <alignment horizontal="center" vertical="top" shrinkToFit="1"/>
    </xf>
    <xf numFmtId="2" fontId="7" fillId="5" borderId="0" xfId="1" applyNumberFormat="1" applyFont="1" applyFill="1" applyAlignment="1">
      <alignment horizontal="center" vertical="top" shrinkToFit="1"/>
    </xf>
    <xf numFmtId="0" fontId="51" fillId="5" borderId="0" xfId="136" applyFill="1" applyAlignment="1">
      <alignment horizontal="center" vertical="center" wrapText="1"/>
    </xf>
    <xf numFmtId="0" fontId="61" fillId="4" borderId="0" xfId="0" applyFont="1" applyFill="1" applyAlignment="1">
      <alignment vertical="center"/>
    </xf>
    <xf numFmtId="0" fontId="62" fillId="6" borderId="0" xfId="1" applyFont="1" applyFill="1">
      <alignment vertical="center"/>
    </xf>
  </cellXfs>
  <cellStyles count="137">
    <cellStyle name="一般" xfId="0" builtinId="0"/>
    <cellStyle name="一般 10" xfId="2" xr:uid="{00000000-0005-0000-0000-000001000000}"/>
    <cellStyle name="一般 11" xfId="3" xr:uid="{00000000-0005-0000-0000-000002000000}"/>
    <cellStyle name="一般 12" xfId="4" xr:uid="{00000000-0005-0000-0000-000003000000}"/>
    <cellStyle name="一般 13" xfId="5" xr:uid="{00000000-0005-0000-0000-000004000000}"/>
    <cellStyle name="一般 14" xfId="6" xr:uid="{00000000-0005-0000-0000-000005000000}"/>
    <cellStyle name="一般 15" xfId="7" xr:uid="{00000000-0005-0000-0000-000006000000}"/>
    <cellStyle name="一般 16" xfId="8" xr:uid="{00000000-0005-0000-0000-000007000000}"/>
    <cellStyle name="一般 16 2" xfId="97" xr:uid="{5B4F4BAB-A8AC-4FBB-AB08-9EF24A080E6E}"/>
    <cellStyle name="一般 17" xfId="9" xr:uid="{00000000-0005-0000-0000-000008000000}"/>
    <cellStyle name="一般 17 2" xfId="98" xr:uid="{2CCF4252-F33A-4E65-B54A-BB354018039C}"/>
    <cellStyle name="一般 18" xfId="101" xr:uid="{94B1B4D7-F51C-4F88-83AC-6572801B07DA}"/>
    <cellStyle name="一般 19" xfId="131" xr:uid="{F1549AB3-8B3D-0F43-A258-6D0C38C70F18}"/>
    <cellStyle name="一般 2" xfId="1" xr:uid="{00000000-0005-0000-0000-000009000000}"/>
    <cellStyle name="一般 2 2" xfId="105" xr:uid="{AC95CAE0-A3BB-46DE-A045-19BF64AE6939}"/>
    <cellStyle name="一般 2 3" xfId="133" xr:uid="{3877DDD6-3170-3945-A825-A0D3C14FCF60}"/>
    <cellStyle name="一般 2 5" xfId="10" xr:uid="{00000000-0005-0000-0000-00000A000000}"/>
    <cellStyle name="一般 20" xfId="114" xr:uid="{D3B559FF-64AA-4552-88DB-1419D28751A4}"/>
    <cellStyle name="一般 21" xfId="113" xr:uid="{36EB0403-8FDE-429A-9B16-98D8DD293561}"/>
    <cellStyle name="一般 22" xfId="132" xr:uid="{1DC9AE62-96F7-7C46-8B60-600B32DC9732}"/>
    <cellStyle name="一般 29" xfId="116" xr:uid="{26854669-2EF5-4911-8E35-247327598E1B}"/>
    <cellStyle name="一般 3" xfId="11" xr:uid="{00000000-0005-0000-0000-00000B000000}"/>
    <cellStyle name="一般 3 2" xfId="110" xr:uid="{245DD74D-87C9-43ED-A8EA-91F5552E1B64}"/>
    <cellStyle name="一般 30" xfId="115" xr:uid="{AAC571FF-4AFA-4FDC-A6CE-3AFA68F01DE2}"/>
    <cellStyle name="一般 32" xfId="118" xr:uid="{BEA987BD-0D19-4344-B070-71C6C5089C7E}"/>
    <cellStyle name="一般 33" xfId="117" xr:uid="{908198A8-534E-4238-A148-816590255685}"/>
    <cellStyle name="一般 35" xfId="120" xr:uid="{D5662544-650D-4E2D-BA56-3EA5BD12AE4D}"/>
    <cellStyle name="一般 36" xfId="119" xr:uid="{9DC8B669-66FA-42EA-8A51-3E781D050609}"/>
    <cellStyle name="一般 4" xfId="12" xr:uid="{00000000-0005-0000-0000-00000C000000}"/>
    <cellStyle name="一般 41" xfId="122" xr:uid="{F8F25540-99C8-4C99-BC29-3FAA11024169}"/>
    <cellStyle name="一般 42" xfId="121" xr:uid="{0BD7050B-13CC-4C54-8A06-6FAA7ED96672}"/>
    <cellStyle name="一般 47" xfId="124" xr:uid="{E617025A-53AB-476E-9250-315D83CC632C}"/>
    <cellStyle name="一般 48" xfId="123" xr:uid="{EFB6169A-79EC-4E1A-B0D8-7D6F306463F3}"/>
    <cellStyle name="一般 5" xfId="13" xr:uid="{00000000-0005-0000-0000-00000D000000}"/>
    <cellStyle name="一般 5 2" xfId="14" xr:uid="{00000000-0005-0000-0000-00000E000000}"/>
    <cellStyle name="一般 5 2 2" xfId="99" xr:uid="{4F0605B8-06E8-418A-A0D5-AD76D77C6762}"/>
    <cellStyle name="一般 50" xfId="126" xr:uid="{A19C61A5-0661-47FE-8F21-7076FF8386E0}"/>
    <cellStyle name="一般 52" xfId="125" xr:uid="{5138C69E-EF5B-4082-9709-AF9E4D2A205A}"/>
    <cellStyle name="一般 53" xfId="128" xr:uid="{432CDE1D-50B8-4E8F-9ECE-4EDC853E83A6}"/>
    <cellStyle name="一般 54" xfId="127" xr:uid="{CBFF9686-DE3B-4BD9-838B-B9C7F50B71C6}"/>
    <cellStyle name="一般 6" xfId="15" xr:uid="{00000000-0005-0000-0000-00000F000000}"/>
    <cellStyle name="一般 6 2" xfId="16" xr:uid="{00000000-0005-0000-0000-000010000000}"/>
    <cellStyle name="一般 7" xfId="17" xr:uid="{00000000-0005-0000-0000-000011000000}"/>
    <cellStyle name="一般 8" xfId="18" xr:uid="{00000000-0005-0000-0000-000012000000}"/>
    <cellStyle name="一般 8 2" xfId="112" xr:uid="{351295CE-CD45-4E30-A51F-FFEA3C039CFB}"/>
    <cellStyle name="一般 9" xfId="19" xr:uid="{00000000-0005-0000-0000-000013000000}"/>
    <cellStyle name="一般 9 2" xfId="20" xr:uid="{00000000-0005-0000-0000-000014000000}"/>
    <cellStyle name="一般 9 2 2" xfId="100" xr:uid="{D21A25A4-E51D-4BFD-ACF5-70741480E074}"/>
    <cellStyle name="一般 9 3" xfId="111" xr:uid="{B6856CB0-AA33-4207-A825-5FEF633EB667}"/>
    <cellStyle name="千分位" xfId="129" builtinId="3"/>
    <cellStyle name="已瀏覽過的超連結" xfId="36" builtinId="9" hidden="1"/>
    <cellStyle name="已瀏覽過的超連結" xfId="37" builtinId="9" hidden="1"/>
    <cellStyle name="已瀏覽過的超連結" xfId="38" builtinId="9" hidden="1"/>
    <cellStyle name="已瀏覽過的超連結" xfId="39" builtinId="9" hidden="1"/>
    <cellStyle name="已瀏覽過的超連結" xfId="40" builtinId="9" hidden="1"/>
    <cellStyle name="已瀏覽過的超連結" xfId="41" builtinId="9" hidden="1"/>
    <cellStyle name="已瀏覽過的超連結" xfId="42" builtinId="9" hidden="1"/>
    <cellStyle name="已瀏覽過的超連結" xfId="43" builtinId="9" hidden="1"/>
    <cellStyle name="已瀏覽過的超連結" xfId="44" builtinId="9" hidden="1"/>
    <cellStyle name="已瀏覽過的超連結" xfId="45" builtinId="9" hidden="1"/>
    <cellStyle name="已瀏覽過的超連結" xfId="46" builtinId="9" hidden="1"/>
    <cellStyle name="已瀏覽過的超連結" xfId="47" builtinId="9" hidden="1"/>
    <cellStyle name="已瀏覽過的超連結" xfId="48" builtinId="9" hidden="1"/>
    <cellStyle name="已瀏覽過的超連結" xfId="49" builtinId="9" hidden="1"/>
    <cellStyle name="已瀏覽過的超連結" xfId="50" builtinId="9" hidden="1"/>
    <cellStyle name="已瀏覽過的超連結" xfId="51" builtinId="9" hidden="1"/>
    <cellStyle name="已瀏覽過的超連結" xfId="52" builtinId="9" hidden="1"/>
    <cellStyle name="已瀏覽過的超連結" xfId="53" builtinId="9" hidden="1"/>
    <cellStyle name="已瀏覽過的超連結" xfId="54" builtinId="9" hidden="1"/>
    <cellStyle name="已瀏覽過的超連結" xfId="55" builtinId="9" hidden="1"/>
    <cellStyle name="已瀏覽過的超連結" xfId="56" builtinId="9" hidden="1"/>
    <cellStyle name="已瀏覽過的超連結" xfId="57" builtinId="9" hidden="1"/>
    <cellStyle name="已瀏覽過的超連結" xfId="58" builtinId="9" hidden="1"/>
    <cellStyle name="已瀏覽過的超連結" xfId="59" builtinId="9" hidden="1"/>
    <cellStyle name="已瀏覽過的超連結" xfId="60" builtinId="9" hidden="1"/>
    <cellStyle name="已瀏覽過的超連結" xfId="61" builtinId="9" hidden="1"/>
    <cellStyle name="已瀏覽過的超連結" xfId="62" builtinId="9" hidden="1"/>
    <cellStyle name="已瀏覽過的超連結" xfId="63" builtinId="9" hidden="1"/>
    <cellStyle name="已瀏覽過的超連結" xfId="64" builtinId="9" hidden="1"/>
    <cellStyle name="已瀏覽過的超連結" xfId="65" builtinId="9" hidden="1"/>
    <cellStyle name="已瀏覽過的超連結" xfId="66" builtinId="9" hidden="1"/>
    <cellStyle name="已瀏覽過的超連結" xfId="67" builtinId="9" hidden="1"/>
    <cellStyle name="已瀏覽過的超連結" xfId="68" builtinId="9" hidden="1"/>
    <cellStyle name="已瀏覽過的超連結" xfId="69" builtinId="9" hidden="1"/>
    <cellStyle name="已瀏覽過的超連結" xfId="70" builtinId="9" hidden="1"/>
    <cellStyle name="已瀏覽過的超連結" xfId="71" builtinId="9" hidden="1"/>
    <cellStyle name="已瀏覽過的超連結" xfId="72" builtinId="9" hidden="1"/>
    <cellStyle name="已瀏覽過的超連結" xfId="74" builtinId="9" hidden="1"/>
    <cellStyle name="已瀏覽過的超連結" xfId="75" builtinId="9" hidden="1"/>
    <cellStyle name="已瀏覽過的超連結" xfId="76" builtinId="9" hidden="1"/>
    <cellStyle name="已瀏覽過的超連結" xfId="77" builtinId="9" hidden="1"/>
    <cellStyle name="已瀏覽過的超連結" xfId="78" builtinId="9" hidden="1"/>
    <cellStyle name="已瀏覽過的超連結" xfId="79" builtinId="9" hidden="1"/>
    <cellStyle name="已瀏覽過的超連結" xfId="80" builtinId="9" hidden="1"/>
    <cellStyle name="已瀏覽過的超連結" xfId="81" builtinId="9" hidden="1"/>
    <cellStyle name="已瀏覽過的超連結" xfId="82" builtinId="9" hidden="1"/>
    <cellStyle name="已瀏覽過的超連結" xfId="83" builtinId="9" hidden="1"/>
    <cellStyle name="已瀏覽過的超連結" xfId="84" builtinId="9" hidden="1"/>
    <cellStyle name="已瀏覽過的超連結" xfId="85" builtinId="9" hidden="1"/>
    <cellStyle name="已瀏覽過的超連結" xfId="86" builtinId="9" hidden="1"/>
    <cellStyle name="已瀏覽過的超連結" xfId="87" builtinId="9" hidden="1"/>
    <cellStyle name="已瀏覽過的超連結" xfId="88" builtinId="9" hidden="1"/>
    <cellStyle name="已瀏覽過的超連結" xfId="89" builtinId="9" hidden="1"/>
    <cellStyle name="已瀏覽過的超連結" xfId="90" builtinId="9" hidden="1"/>
    <cellStyle name="已瀏覽過的超連結" xfId="91" builtinId="9" hidden="1"/>
    <cellStyle name="已瀏覽過的超連結" xfId="92" builtinId="9" hidden="1"/>
    <cellStyle name="已瀏覽過的超連結" xfId="93" builtinId="9" hidden="1"/>
    <cellStyle name="已瀏覽過的超連結" xfId="94" builtinId="9" hidden="1"/>
    <cellStyle name="已瀏覽過的超連結" xfId="95" builtinId="9" hidden="1"/>
    <cellStyle name="已瀏覽過的超連結" xfId="96" builtinId="9" hidden="1"/>
    <cellStyle name="中等 2" xfId="21" xr:uid="{00000000-0005-0000-0000-000051000000}"/>
    <cellStyle name="貨幣" xfId="73" builtinId="4"/>
    <cellStyle name="超連結" xfId="136" builtinId="8"/>
    <cellStyle name="超連結 2" xfId="104" xr:uid="{6682B561-1C69-4AC1-B394-73B618FAAB5E}"/>
    <cellStyle name="壞 2" xfId="22" xr:uid="{00000000-0005-0000-0000-000054000000}"/>
    <cellStyle name="Currency 2" xfId="103" xr:uid="{49D3C68F-6F60-4EDF-8FC4-456EC785E859}"/>
    <cellStyle name="Currency 2 2" xfId="109" xr:uid="{0D8469AD-9B44-4461-BDB7-C461D4C0836E}"/>
    <cellStyle name="Normal 13" xfId="130" xr:uid="{CAE754C2-B466-0E41-A04A-DD105CD19D2F}"/>
    <cellStyle name="Normal 2" xfId="23" xr:uid="{00000000-0005-0000-0000-000055000000}"/>
    <cellStyle name="Normal 2 16" xfId="24" xr:uid="{00000000-0005-0000-0000-000056000000}"/>
    <cellStyle name="Normal 2 2" xfId="107" xr:uid="{12FE3742-66A5-4C62-9856-E196926D121E}"/>
    <cellStyle name="Normal 2 20" xfId="25" xr:uid="{00000000-0005-0000-0000-000057000000}"/>
    <cellStyle name="Normal 2 21" xfId="26" xr:uid="{00000000-0005-0000-0000-000058000000}"/>
    <cellStyle name="Normal 2 22" xfId="27" xr:uid="{00000000-0005-0000-0000-000059000000}"/>
    <cellStyle name="Normal 2 23" xfId="28" xr:uid="{00000000-0005-0000-0000-00005A000000}"/>
    <cellStyle name="Normal 2 24" xfId="29" xr:uid="{00000000-0005-0000-0000-00005B000000}"/>
    <cellStyle name="Normal 2 27" xfId="30" xr:uid="{00000000-0005-0000-0000-00005C000000}"/>
    <cellStyle name="Normal 2 3" xfId="102" xr:uid="{057E9E63-28E3-4376-B2F3-DB60E4FB1AAD}"/>
    <cellStyle name="Normal 2 30" xfId="31" xr:uid="{00000000-0005-0000-0000-00005D000000}"/>
    <cellStyle name="Normal 2 41" xfId="32" xr:uid="{00000000-0005-0000-0000-00005E000000}"/>
    <cellStyle name="Normal 2 44" xfId="33" xr:uid="{00000000-0005-0000-0000-00005F000000}"/>
    <cellStyle name="Normal 2 51" xfId="34" xr:uid="{00000000-0005-0000-0000-000060000000}"/>
    <cellStyle name="Normal 2_Group Application" xfId="35" xr:uid="{00000000-0005-0000-0000-000061000000}"/>
    <cellStyle name="Normal 3" xfId="106" xr:uid="{201B7389-F574-418C-9847-9A841EFD1FE8}"/>
    <cellStyle name="Normal 36 9" xfId="134" xr:uid="{D82EB04F-6851-EB4F-B57E-91171BA805F8}"/>
    <cellStyle name="Normal 4" xfId="108" xr:uid="{080470F2-3C85-4FCB-85F2-4305DC129865}"/>
    <cellStyle name="Normal 45 10" xfId="135" xr:uid="{FB29144F-0E8A-DA43-B66B-02A404AAE140}"/>
  </cellStyles>
  <dxfs count="20"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strike val="0"/>
      </font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Medium4"/>
  <colors>
    <mruColors>
      <color rgb="FFEF1D7A"/>
      <color rgb="FFEF596F"/>
      <color rgb="FF006831"/>
      <color rgb="FFE10004"/>
      <color rgb="FF4C4C4C"/>
      <color rgb="FF5C5C5C"/>
      <color rgb="FFFFC7CE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376449</xdr:colOff>
      <xdr:row>121</xdr:row>
      <xdr:rowOff>0</xdr:rowOff>
    </xdr:from>
    <xdr:to>
      <xdr:col>5</xdr:col>
      <xdr:colOff>384729</xdr:colOff>
      <xdr:row>121</xdr:row>
      <xdr:rowOff>47160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3DCEB6DC-482B-9349-9268-2B3BA8F8731F}"/>
                </a:ext>
              </a:extLst>
            </xdr14:cNvPr>
            <xdr14:cNvContentPartPr/>
          </xdr14:nvContentPartPr>
          <xdr14:nvPr macro=""/>
          <xdr14:xfrm>
            <a:off x="2041560" y="4478051"/>
            <a:ext cx="8280" cy="47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89ADC79-63FE-4E8D-B73C-9BD8FE615A1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032560" y="4469411"/>
              <a:ext cx="25920" cy="648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376449</xdr:colOff>
      <xdr:row>120</xdr:row>
      <xdr:rowOff>0</xdr:rowOff>
    </xdr:from>
    <xdr:to>
      <xdr:col>5</xdr:col>
      <xdr:colOff>384729</xdr:colOff>
      <xdr:row>120</xdr:row>
      <xdr:rowOff>47160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FFA09D7-D8B2-BE4E-849B-C95120911B06}"/>
                </a:ext>
              </a:extLst>
            </xdr14:cNvPr>
            <xdr14:cNvContentPartPr/>
          </xdr14:nvContentPartPr>
          <xdr14:nvPr macro=""/>
          <xdr14:xfrm>
            <a:off x="2041560" y="4478051"/>
            <a:ext cx="8280" cy="47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89ADC79-63FE-4E8D-B73C-9BD8FE615A19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032560" y="4469411"/>
              <a:ext cx="25920" cy="648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2T20:49:38.40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22 131 2641,'-4'-18'592,"2"-2"624,1 1-352,-2 1-376,2 1-128,-1 3-200,-1 3-72,1 4-104,2 6-368,-4-4 256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02T18:22:57.177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22 131 2641,'-4'-18'592,"2"-2"624,1 1-352,-2 1-376,2 1-128,-1 3-200,-1 3-72,1 4-104,2 6-368,-4-4 256</inkml:trace>
</inkml: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caa.com.hk/wordpress/wp-content/uploads/2023/03/2023-TCAA-Member-list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caa.com.hk/wordpress/wp-content/uploads/2023/03/2023-TCAA-Member-li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E08C8-9D68-934F-B839-35F351D5BB48}">
  <sheetPr codeName="工作表2">
    <pageSetUpPr fitToPage="1"/>
  </sheetPr>
  <dimension ref="A1:AW1042408"/>
  <sheetViews>
    <sheetView tabSelected="1" topLeftCell="D1" zoomScale="75" zoomScaleNormal="80" zoomScalePageLayoutView="85" workbookViewId="0">
      <pane ySplit="21" topLeftCell="A22" activePane="bottomLeft" state="frozen"/>
      <selection activeCell="H539" sqref="H539"/>
      <selection pane="bottomLeft" activeCell="F22" sqref="F22"/>
    </sheetView>
  </sheetViews>
  <sheetFormatPr baseColWidth="10" defaultColWidth="10.6640625" defaultRowHeight="15"/>
  <cols>
    <col min="1" max="2" width="10.6640625" style="182" hidden="1" customWidth="1"/>
    <col min="3" max="3" width="10.6640625" style="3" hidden="1" customWidth="1"/>
    <col min="4" max="4" width="12" style="182" bestFit="1" customWidth="1"/>
    <col min="5" max="5" width="10.1640625" style="182" bestFit="1" customWidth="1"/>
    <col min="6" max="6" width="11" style="1" bestFit="1" customWidth="1"/>
    <col min="7" max="7" width="24" style="1" customWidth="1"/>
    <col min="8" max="8" width="12.5" style="1" bestFit="1" customWidth="1"/>
    <col min="9" max="9" width="11.83203125" style="1" customWidth="1"/>
    <col min="10" max="10" width="14.83203125" style="1" customWidth="1"/>
    <col min="11" max="11" width="12.1640625" style="1" customWidth="1"/>
    <col min="12" max="19" width="9" style="1" customWidth="1"/>
    <col min="20" max="23" width="9" style="1" hidden="1" customWidth="1"/>
    <col min="24" max="24" width="9" style="1" customWidth="1"/>
    <col min="25" max="25" width="10" style="1" customWidth="1"/>
    <col min="26" max="26" width="9" style="1" customWidth="1"/>
    <col min="27" max="28" width="9" style="1" hidden="1" customWidth="1"/>
    <col min="29" max="29" width="13.83203125" style="1" customWidth="1"/>
    <col min="30" max="30" width="14" style="1" customWidth="1"/>
    <col min="31" max="32" width="11.83203125" style="1" customWidth="1"/>
    <col min="33" max="33" width="9.83203125" style="1" hidden="1" customWidth="1"/>
    <col min="34" max="34" width="21.83203125" style="1" bestFit="1" customWidth="1"/>
    <col min="35" max="35" width="13.1640625" style="308" customWidth="1"/>
    <col min="36" max="36" width="17.1640625" style="305" customWidth="1"/>
    <col min="37" max="37" width="16.5" style="1" customWidth="1"/>
    <col min="38" max="38" width="15.6640625" style="1" hidden="1" customWidth="1"/>
    <col min="39" max="39" width="26.6640625" style="1" customWidth="1"/>
    <col min="40" max="40" width="20.6640625" style="1" customWidth="1"/>
    <col min="41" max="41" width="17.1640625" style="1" customWidth="1"/>
    <col min="42" max="42" width="18.1640625" style="1" customWidth="1"/>
    <col min="43" max="43" width="18.6640625" style="306" customWidth="1"/>
    <col min="44" max="45" width="15.5" style="182" customWidth="1"/>
    <col min="46" max="46" width="13.1640625" style="1" customWidth="1"/>
    <col min="47" max="47" width="17.33203125" style="182" customWidth="1"/>
    <col min="48" max="48" width="17" style="307" customWidth="1"/>
    <col min="49" max="49" width="2.83203125" style="182" customWidth="1"/>
    <col min="50" max="16384" width="10.6640625" style="182"/>
  </cols>
  <sheetData>
    <row r="1" spans="1:49">
      <c r="A1" s="67"/>
      <c r="B1" s="67"/>
      <c r="C1" s="14"/>
      <c r="D1" s="67"/>
      <c r="E1" s="67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82"/>
      <c r="AJ1" s="179"/>
      <c r="AK1" s="74"/>
      <c r="AL1" s="74"/>
      <c r="AM1" s="74"/>
      <c r="AN1" s="74"/>
      <c r="AO1" s="74"/>
      <c r="AP1" s="74"/>
      <c r="AQ1" s="180"/>
      <c r="AR1" s="67"/>
      <c r="AS1" s="67"/>
      <c r="AT1" s="74"/>
      <c r="AU1" s="67"/>
      <c r="AV1" s="181"/>
      <c r="AW1" s="67"/>
    </row>
    <row r="2" spans="1:49" ht="25">
      <c r="A2" s="67"/>
      <c r="B2" s="67"/>
      <c r="C2" s="33">
        <v>2023</v>
      </c>
      <c r="D2" s="67" t="s">
        <v>169</v>
      </c>
      <c r="E2" s="67"/>
      <c r="F2" s="74"/>
      <c r="G2" s="74"/>
      <c r="H2" s="66" t="s">
        <v>156</v>
      </c>
      <c r="I2" s="67"/>
      <c r="J2" s="67"/>
      <c r="K2" s="67"/>
      <c r="L2" s="183" t="s">
        <v>83</v>
      </c>
      <c r="M2" s="74"/>
      <c r="N2" s="67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82"/>
      <c r="AJ2" s="179"/>
      <c r="AK2" s="180"/>
      <c r="AL2" s="180"/>
      <c r="AM2" s="74"/>
      <c r="AN2" s="74"/>
      <c r="AO2" s="74"/>
      <c r="AP2" s="74"/>
      <c r="AQ2" s="74"/>
      <c r="AR2" s="67"/>
      <c r="AS2" s="67"/>
      <c r="AT2" s="74"/>
      <c r="AU2" s="67"/>
      <c r="AV2" s="181"/>
      <c r="AW2" s="67"/>
    </row>
    <row r="3" spans="1:49">
      <c r="A3" s="67"/>
      <c r="B3" s="67"/>
      <c r="C3" s="14" t="s">
        <v>95</v>
      </c>
      <c r="D3" s="184" t="s">
        <v>29</v>
      </c>
      <c r="E3" s="185" t="s">
        <v>88</v>
      </c>
      <c r="F3" s="186" t="s">
        <v>89</v>
      </c>
      <c r="G3" s="74"/>
      <c r="H3" s="187" t="s">
        <v>150</v>
      </c>
      <c r="I3" s="67" t="s">
        <v>151</v>
      </c>
      <c r="J3" s="67"/>
      <c r="K3" s="67"/>
      <c r="L3" s="188"/>
      <c r="M3" s="74"/>
      <c r="N3" s="67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82"/>
      <c r="AJ3" s="179"/>
      <c r="AK3" s="180"/>
      <c r="AL3" s="180"/>
      <c r="AM3" s="74"/>
      <c r="AN3" s="74"/>
      <c r="AO3" s="74"/>
      <c r="AP3" s="74"/>
      <c r="AQ3" s="74"/>
      <c r="AR3" s="67"/>
      <c r="AS3" s="67"/>
      <c r="AT3" s="74"/>
      <c r="AU3" s="67"/>
      <c r="AV3" s="181"/>
      <c r="AW3" s="67"/>
    </row>
    <row r="4" spans="1:49">
      <c r="A4" s="67"/>
      <c r="B4" s="67"/>
      <c r="C4" s="189">
        <f>$C$2-19</f>
        <v>2004</v>
      </c>
      <c r="D4" s="190">
        <f>C4</f>
        <v>2004</v>
      </c>
      <c r="E4" s="191" t="s">
        <v>13</v>
      </c>
      <c r="F4" s="186" t="s">
        <v>58</v>
      </c>
      <c r="G4" s="74"/>
      <c r="H4" s="187" t="s">
        <v>149</v>
      </c>
      <c r="I4" s="67" t="s">
        <v>157</v>
      </c>
      <c r="J4" s="67"/>
      <c r="K4" s="67"/>
      <c r="L4" s="74"/>
      <c r="M4" s="74"/>
      <c r="N4" s="67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82"/>
      <c r="AJ4" s="179"/>
      <c r="AK4" s="180"/>
      <c r="AL4" s="180"/>
      <c r="AM4" s="74"/>
      <c r="AN4" s="74"/>
      <c r="AO4" s="74"/>
      <c r="AP4" s="74"/>
      <c r="AQ4" s="74"/>
      <c r="AR4" s="67"/>
      <c r="AS4" s="67"/>
      <c r="AT4" s="74"/>
      <c r="AU4" s="67"/>
      <c r="AV4" s="181"/>
      <c r="AW4" s="67"/>
    </row>
    <row r="5" spans="1:49">
      <c r="A5" s="67"/>
      <c r="B5" s="67"/>
      <c r="C5" s="189">
        <f>$C$2-18</f>
        <v>2005</v>
      </c>
      <c r="D5" s="192">
        <f t="shared" ref="D5:D11" si="0">C5</f>
        <v>2005</v>
      </c>
      <c r="E5" s="74" t="s">
        <v>13</v>
      </c>
      <c r="F5" s="193" t="s">
        <v>58</v>
      </c>
      <c r="G5" s="74"/>
      <c r="H5" s="67"/>
      <c r="I5" s="67"/>
      <c r="J5" s="67"/>
      <c r="K5" s="67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82"/>
      <c r="AJ5" s="179"/>
      <c r="AK5" s="180"/>
      <c r="AL5" s="180"/>
      <c r="AM5" s="74"/>
      <c r="AN5" s="74"/>
      <c r="AO5" s="74"/>
      <c r="AP5" s="74"/>
      <c r="AQ5" s="74"/>
      <c r="AR5" s="67"/>
      <c r="AS5" s="67"/>
      <c r="AT5" s="74"/>
      <c r="AU5" s="67"/>
      <c r="AV5" s="181"/>
      <c r="AW5" s="67"/>
    </row>
    <row r="6" spans="1:49">
      <c r="A6" s="67"/>
      <c r="B6" s="67"/>
      <c r="C6" s="189">
        <f>$C$2-17</f>
        <v>2006</v>
      </c>
      <c r="D6" s="192">
        <f t="shared" si="0"/>
        <v>2006</v>
      </c>
      <c r="E6" s="74" t="s">
        <v>11</v>
      </c>
      <c r="F6" s="193" t="s">
        <v>59</v>
      </c>
      <c r="G6" s="77" t="s">
        <v>69</v>
      </c>
      <c r="H6" s="67"/>
      <c r="I6" s="67"/>
      <c r="J6" s="67"/>
      <c r="K6" s="67"/>
      <c r="L6" s="67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82"/>
      <c r="AJ6" s="179"/>
      <c r="AK6" s="180"/>
      <c r="AL6" s="180"/>
      <c r="AM6" s="74"/>
      <c r="AN6" s="74"/>
      <c r="AO6" s="74"/>
      <c r="AP6" s="74"/>
      <c r="AQ6" s="74"/>
      <c r="AR6" s="67"/>
      <c r="AS6" s="67"/>
      <c r="AT6" s="74"/>
      <c r="AU6" s="67"/>
      <c r="AV6" s="181"/>
      <c r="AW6" s="67"/>
    </row>
    <row r="7" spans="1:49" ht="15" customHeight="1">
      <c r="A7" s="67"/>
      <c r="B7" s="67"/>
      <c r="C7" s="189">
        <f>$C$2-16</f>
        <v>2007</v>
      </c>
      <c r="D7" s="192">
        <f t="shared" si="0"/>
        <v>2007</v>
      </c>
      <c r="E7" s="74" t="s">
        <v>11</v>
      </c>
      <c r="F7" s="193" t="s">
        <v>59</v>
      </c>
      <c r="G7" s="77" t="s">
        <v>42</v>
      </c>
      <c r="H7" s="67"/>
      <c r="I7" s="67"/>
      <c r="J7" s="67"/>
      <c r="K7" s="67"/>
      <c r="L7" s="67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82"/>
      <c r="AJ7" s="179"/>
      <c r="AK7" s="180"/>
      <c r="AL7" s="180"/>
      <c r="AM7" s="74"/>
      <c r="AN7" s="74"/>
      <c r="AO7" s="74"/>
      <c r="AP7" s="74"/>
      <c r="AQ7" s="74"/>
      <c r="AR7" s="67"/>
      <c r="AS7" s="67"/>
      <c r="AT7" s="74"/>
      <c r="AU7" s="67"/>
      <c r="AV7" s="181"/>
      <c r="AW7" s="67"/>
    </row>
    <row r="8" spans="1:49" ht="15" customHeight="1">
      <c r="A8" s="67"/>
      <c r="B8" s="67"/>
      <c r="C8" s="189">
        <f>$C$2-15</f>
        <v>2008</v>
      </c>
      <c r="D8" s="192">
        <f t="shared" si="0"/>
        <v>2008</v>
      </c>
      <c r="E8" s="74" t="s">
        <v>10</v>
      </c>
      <c r="F8" s="193" t="s">
        <v>60</v>
      </c>
      <c r="G8" s="77" t="s">
        <v>62</v>
      </c>
      <c r="H8" s="67"/>
      <c r="I8" s="67"/>
      <c r="J8" s="67"/>
      <c r="K8" s="67"/>
      <c r="L8" s="67"/>
      <c r="M8" s="74"/>
      <c r="N8" s="67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82"/>
      <c r="AJ8" s="179"/>
      <c r="AK8" s="180"/>
      <c r="AL8" s="180"/>
      <c r="AM8" s="74"/>
      <c r="AN8" s="74"/>
      <c r="AO8" s="74"/>
      <c r="AP8" s="74"/>
      <c r="AQ8" s="74"/>
      <c r="AR8" s="67"/>
      <c r="AS8" s="67"/>
      <c r="AT8" s="74"/>
      <c r="AU8" s="67"/>
      <c r="AV8" s="181"/>
      <c r="AW8" s="67"/>
    </row>
    <row r="9" spans="1:49" ht="15" customHeight="1">
      <c r="A9" s="67"/>
      <c r="B9" s="67"/>
      <c r="C9" s="189">
        <f>$C$2-14</f>
        <v>2009</v>
      </c>
      <c r="D9" s="192">
        <f t="shared" si="0"/>
        <v>2009</v>
      </c>
      <c r="E9" s="74" t="s">
        <v>10</v>
      </c>
      <c r="F9" s="193" t="s">
        <v>60</v>
      </c>
      <c r="G9" s="82" t="s">
        <v>167</v>
      </c>
      <c r="H9" s="67"/>
      <c r="I9" s="67"/>
      <c r="J9" s="67"/>
      <c r="K9" s="67"/>
      <c r="L9" s="67"/>
      <c r="M9" s="74"/>
      <c r="N9" s="67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82"/>
      <c r="AJ9" s="179"/>
      <c r="AK9" s="180"/>
      <c r="AL9" s="180"/>
      <c r="AM9" s="74"/>
      <c r="AN9" s="74"/>
      <c r="AO9" s="74"/>
      <c r="AP9" s="74"/>
      <c r="AQ9" s="74"/>
      <c r="AR9" s="67"/>
      <c r="AS9" s="67"/>
      <c r="AT9" s="74"/>
      <c r="AU9" s="67"/>
      <c r="AV9" s="181"/>
      <c r="AW9" s="67"/>
    </row>
    <row r="10" spans="1:49" ht="20">
      <c r="A10" s="67"/>
      <c r="B10" s="67"/>
      <c r="C10" s="189">
        <f>$C$2-13</f>
        <v>2010</v>
      </c>
      <c r="D10" s="192">
        <f t="shared" si="0"/>
        <v>2010</v>
      </c>
      <c r="E10" s="74" t="s">
        <v>8</v>
      </c>
      <c r="F10" s="193" t="s">
        <v>61</v>
      </c>
      <c r="G10" s="90" t="s">
        <v>122</v>
      </c>
      <c r="H10" s="67"/>
      <c r="I10" s="67"/>
      <c r="J10" s="67"/>
      <c r="K10" s="67"/>
      <c r="L10" s="67"/>
      <c r="M10" s="74"/>
      <c r="N10" s="67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82"/>
      <c r="AJ10" s="179"/>
      <c r="AK10" s="180"/>
      <c r="AL10" s="180"/>
      <c r="AM10" s="74"/>
      <c r="AN10" s="74"/>
      <c r="AO10" s="74"/>
      <c r="AP10" s="74"/>
      <c r="AQ10" s="74"/>
      <c r="AR10" s="67"/>
      <c r="AS10" s="67"/>
      <c r="AT10" s="74"/>
      <c r="AU10" s="67"/>
      <c r="AV10" s="181"/>
      <c r="AW10" s="67"/>
    </row>
    <row r="11" spans="1:49" s="202" customFormat="1" ht="15" customHeight="1">
      <c r="A11" s="96"/>
      <c r="B11" s="96"/>
      <c r="C11" s="189">
        <f>$C$2-12</f>
        <v>2011</v>
      </c>
      <c r="D11" s="192">
        <f t="shared" si="0"/>
        <v>2011</v>
      </c>
      <c r="E11" s="74" t="s">
        <v>8</v>
      </c>
      <c r="F11" s="193" t="s">
        <v>61</v>
      </c>
      <c r="G11" s="194" t="s">
        <v>139</v>
      </c>
      <c r="H11" s="96"/>
      <c r="I11" s="96"/>
      <c r="J11" s="96"/>
      <c r="K11" s="96"/>
      <c r="L11" s="96"/>
      <c r="M11" s="96"/>
      <c r="N11" s="96"/>
      <c r="O11" s="195"/>
      <c r="P11" s="195"/>
      <c r="Q11" s="74"/>
      <c r="R11" s="74"/>
      <c r="S11" s="74"/>
      <c r="T11" s="74"/>
      <c r="U11" s="74"/>
      <c r="V11" s="74"/>
      <c r="W11" s="74"/>
      <c r="X11" s="195"/>
      <c r="Y11" s="195"/>
      <c r="Z11" s="195"/>
      <c r="AA11" s="195"/>
      <c r="AB11" s="195"/>
      <c r="AC11" s="195"/>
      <c r="AD11" s="195"/>
      <c r="AE11" s="195"/>
      <c r="AF11" s="196"/>
      <c r="AG11" s="195"/>
      <c r="AH11" s="197"/>
      <c r="AI11" s="198"/>
      <c r="AJ11" s="199"/>
      <c r="AK11" s="195"/>
      <c r="AL11" s="195"/>
      <c r="AM11" s="195"/>
      <c r="AN11" s="195"/>
      <c r="AO11" s="195"/>
      <c r="AP11" s="195"/>
      <c r="AQ11" s="200"/>
      <c r="AR11" s="96"/>
      <c r="AS11" s="96"/>
      <c r="AT11" s="197"/>
      <c r="AU11" s="96"/>
      <c r="AV11" s="201"/>
      <c r="AW11" s="96"/>
    </row>
    <row r="12" spans="1:49" s="203" customFormat="1" ht="25">
      <c r="A12" s="195"/>
      <c r="B12" s="195"/>
      <c r="C12" s="189">
        <f>$C$2-20</f>
        <v>2003</v>
      </c>
      <c r="D12" s="204" t="str">
        <f>C12&amp;"或之前"</f>
        <v>2003或之前</v>
      </c>
      <c r="E12" s="205" t="s">
        <v>77</v>
      </c>
      <c r="F12" s="206" t="s">
        <v>78</v>
      </c>
      <c r="G12" s="74"/>
      <c r="H12" s="195"/>
      <c r="I12" s="195"/>
      <c r="J12" s="195"/>
      <c r="K12" s="195"/>
      <c r="L12" s="195"/>
      <c r="M12" s="195"/>
      <c r="N12" s="195"/>
      <c r="O12" s="195"/>
      <c r="P12" s="195"/>
      <c r="Q12" s="74"/>
      <c r="R12" s="74"/>
      <c r="S12" s="74"/>
      <c r="T12" s="74"/>
      <c r="U12" s="74"/>
      <c r="V12" s="74"/>
      <c r="W12" s="74"/>
      <c r="X12" s="195"/>
      <c r="Y12" s="195"/>
      <c r="Z12" s="195"/>
      <c r="AA12" s="195"/>
      <c r="AB12" s="195"/>
      <c r="AC12" s="195"/>
      <c r="AD12" s="195"/>
      <c r="AE12" s="195"/>
      <c r="AF12" s="207"/>
      <c r="AG12" s="195"/>
      <c r="AH12" s="197"/>
      <c r="AI12" s="183"/>
      <c r="AJ12" s="199"/>
      <c r="AK12" s="195"/>
      <c r="AL12" s="195"/>
      <c r="AM12" s="195"/>
      <c r="AN12" s="195"/>
      <c r="AO12" s="195"/>
      <c r="AP12" s="195"/>
      <c r="AQ12" s="200"/>
      <c r="AR12" s="195"/>
      <c r="AS12" s="195"/>
      <c r="AT12" s="197"/>
      <c r="AU12" s="195"/>
      <c r="AV12" s="208"/>
      <c r="AW12" s="195"/>
    </row>
    <row r="13" spans="1:49" s="202" customFormat="1" ht="26">
      <c r="A13" s="210"/>
      <c r="B13" s="210"/>
      <c r="C13" s="44"/>
      <c r="D13" s="211"/>
      <c r="E13" s="211"/>
      <c r="F13" s="211"/>
      <c r="G13" s="317" t="str">
        <f>"兩頁合計"&amp;" $ "&amp;'公開及青年組 Open &amp; Junior'!AU16+'少年組 Youth'!AF15</f>
        <v>兩頁合計 $ 0</v>
      </c>
      <c r="H13" s="210"/>
      <c r="I13" s="210"/>
      <c r="J13" s="210"/>
      <c r="K13" s="210"/>
      <c r="L13" s="212"/>
      <c r="M13" s="213"/>
      <c r="N13" s="213"/>
      <c r="O13" s="214"/>
      <c r="P13" s="214"/>
      <c r="Q13" s="215"/>
      <c r="R13" s="216" t="s">
        <v>170</v>
      </c>
      <c r="S13" s="217"/>
      <c r="T13" s="217"/>
      <c r="U13" s="217"/>
      <c r="V13" s="217"/>
      <c r="W13" s="217"/>
      <c r="X13" s="214"/>
      <c r="Y13" s="214"/>
      <c r="Z13" s="214"/>
      <c r="AA13" s="214"/>
      <c r="AB13" s="214"/>
      <c r="AC13" s="214"/>
      <c r="AD13" s="214"/>
      <c r="AE13" s="218"/>
      <c r="AF13" s="219" t="s">
        <v>92</v>
      </c>
      <c r="AG13" s="218"/>
      <c r="AH13" s="220"/>
      <c r="AI13" s="221"/>
      <c r="AJ13" s="222"/>
      <c r="AK13" s="223"/>
      <c r="AL13" s="223"/>
      <c r="AM13" s="223"/>
      <c r="AN13" s="223"/>
      <c r="AO13" s="223"/>
      <c r="AP13" s="223"/>
      <c r="AQ13" s="224"/>
      <c r="AR13" s="210"/>
      <c r="AS13" s="210"/>
      <c r="AT13" s="220"/>
      <c r="AU13" s="210"/>
      <c r="AV13" s="225"/>
      <c r="AW13" s="225"/>
    </row>
    <row r="14" spans="1:49" s="238" customFormat="1" ht="15" customHeight="1">
      <c r="A14" s="226"/>
      <c r="B14" s="226"/>
      <c r="C14" s="45"/>
      <c r="D14" s="226"/>
      <c r="E14" s="226"/>
      <c r="F14" s="227"/>
      <c r="G14" s="227"/>
      <c r="H14" s="226"/>
      <c r="I14" s="226"/>
      <c r="J14" s="226"/>
      <c r="K14" s="226"/>
      <c r="L14" s="228" t="s">
        <v>43</v>
      </c>
      <c r="M14" s="229" t="s">
        <v>44</v>
      </c>
      <c r="N14" s="229" t="s">
        <v>45</v>
      </c>
      <c r="O14" s="229" t="s">
        <v>46</v>
      </c>
      <c r="P14" s="229" t="s">
        <v>47</v>
      </c>
      <c r="Q14" s="229" t="s">
        <v>48</v>
      </c>
      <c r="R14" s="229" t="s">
        <v>49</v>
      </c>
      <c r="S14" s="229" t="s">
        <v>115</v>
      </c>
      <c r="T14" s="229" t="s">
        <v>105</v>
      </c>
      <c r="U14" s="229" t="s">
        <v>99</v>
      </c>
      <c r="V14" s="229" t="s">
        <v>106</v>
      </c>
      <c r="W14" s="229" t="s">
        <v>107</v>
      </c>
      <c r="X14" s="229" t="s">
        <v>40</v>
      </c>
      <c r="Y14" s="229" t="s">
        <v>39</v>
      </c>
      <c r="Z14" s="229" t="s">
        <v>80</v>
      </c>
      <c r="AA14" s="229" t="s">
        <v>70</v>
      </c>
      <c r="AB14" s="229" t="s">
        <v>104</v>
      </c>
      <c r="AC14" s="229" t="s">
        <v>36</v>
      </c>
      <c r="AD14" s="229" t="s">
        <v>37</v>
      </c>
      <c r="AE14" s="230" t="s">
        <v>38</v>
      </c>
      <c r="AF14" s="231" t="s">
        <v>66</v>
      </c>
      <c r="AG14" s="232" t="s">
        <v>65</v>
      </c>
      <c r="AH14" s="233"/>
      <c r="AI14" s="234"/>
      <c r="AJ14" s="235"/>
      <c r="AK14" s="227"/>
      <c r="AL14" s="227"/>
      <c r="AM14" s="227"/>
      <c r="AN14" s="227"/>
      <c r="AO14" s="227"/>
      <c r="AP14" s="227"/>
      <c r="AQ14" s="236"/>
      <c r="AR14" s="226"/>
      <c r="AS14" s="226"/>
      <c r="AT14" s="233"/>
      <c r="AU14" s="226"/>
      <c r="AV14" s="237"/>
      <c r="AW14" s="237"/>
    </row>
    <row r="15" spans="1:49" s="262" customFormat="1" ht="60">
      <c r="A15" s="239"/>
      <c r="B15" s="239"/>
      <c r="C15" s="46"/>
      <c r="D15" s="239"/>
      <c r="E15" s="239"/>
      <c r="F15" s="240"/>
      <c r="G15" s="241" t="str">
        <f>"本頁"&amp;AU20</f>
        <v>本頁應付金額 $0</v>
      </c>
      <c r="H15" s="242"/>
      <c r="I15" s="243"/>
      <c r="J15" s="47"/>
      <c r="K15" s="244"/>
      <c r="L15" s="245" t="s">
        <v>81</v>
      </c>
      <c r="M15" s="246" t="s">
        <v>96</v>
      </c>
      <c r="N15" s="247" t="s">
        <v>82</v>
      </c>
      <c r="O15" s="247" t="s">
        <v>82</v>
      </c>
      <c r="P15" s="247" t="s">
        <v>82</v>
      </c>
      <c r="Q15" s="247" t="s">
        <v>82</v>
      </c>
      <c r="R15" s="247" t="s">
        <v>87</v>
      </c>
      <c r="S15" s="247" t="s">
        <v>87</v>
      </c>
      <c r="T15" s="247" t="s">
        <v>87</v>
      </c>
      <c r="U15" s="247" t="s">
        <v>87</v>
      </c>
      <c r="V15" s="247" t="s">
        <v>87</v>
      </c>
      <c r="W15" s="247" t="s">
        <v>87</v>
      </c>
      <c r="X15" s="247" t="s">
        <v>82</v>
      </c>
      <c r="Y15" s="247" t="s">
        <v>82</v>
      </c>
      <c r="Z15" s="247" t="s">
        <v>87</v>
      </c>
      <c r="AA15" s="247" t="s">
        <v>87</v>
      </c>
      <c r="AB15" s="247" t="s">
        <v>87</v>
      </c>
      <c r="AC15" s="246" t="s">
        <v>84</v>
      </c>
      <c r="AD15" s="246" t="s">
        <v>86</v>
      </c>
      <c r="AE15" s="248" t="s">
        <v>85</v>
      </c>
      <c r="AF15" s="249" t="s">
        <v>82</v>
      </c>
      <c r="AG15" s="250" t="s">
        <v>82</v>
      </c>
      <c r="AH15" s="251"/>
      <c r="AI15" s="252"/>
      <c r="AJ15" s="253"/>
      <c r="AK15" s="254"/>
      <c r="AL15" s="254"/>
      <c r="AM15" s="239"/>
      <c r="AN15" s="255"/>
      <c r="AO15" s="239"/>
      <c r="AP15" s="256"/>
      <c r="AQ15" s="257"/>
      <c r="AR15" s="258"/>
      <c r="AS15" s="259"/>
      <c r="AT15" s="251"/>
      <c r="AU15" s="260"/>
      <c r="AV15" s="261"/>
      <c r="AW15" s="261"/>
    </row>
    <row r="16" spans="1:49" s="262" customFormat="1" hidden="1">
      <c r="A16" s="263"/>
      <c r="B16" s="263"/>
      <c r="C16" s="24"/>
      <c r="D16" s="35"/>
      <c r="E16" s="35"/>
      <c r="F16" s="35"/>
      <c r="G16" s="264"/>
      <c r="H16" s="148"/>
      <c r="I16" s="148"/>
      <c r="J16" s="148"/>
      <c r="K16" s="148"/>
      <c r="L16" s="265"/>
      <c r="M16" s="265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266"/>
      <c r="AA16" s="266"/>
      <c r="AB16" s="266"/>
      <c r="AC16" s="265"/>
      <c r="AD16" s="265"/>
      <c r="AE16" s="265"/>
      <c r="AF16" s="265"/>
      <c r="AG16" s="265"/>
      <c r="AH16" s="265"/>
      <c r="AI16" s="267"/>
      <c r="AJ16" s="268"/>
      <c r="AK16" s="269"/>
      <c r="AL16" s="269"/>
      <c r="AM16" s="35"/>
      <c r="AN16" s="35"/>
      <c r="AO16" s="35"/>
      <c r="AP16" s="270" t="s">
        <v>155</v>
      </c>
      <c r="AQ16" s="271">
        <f>SUM($AQ$22:$AQ$121)</f>
        <v>0</v>
      </c>
      <c r="AR16" s="271">
        <f>SUM($AR$22:$AR$121)</f>
        <v>0</v>
      </c>
      <c r="AS16" s="179">
        <f>COUNTA($AJ$22:$AJ$121)*$AJ$21</f>
        <v>0</v>
      </c>
      <c r="AT16" s="265"/>
      <c r="AU16" s="272">
        <f>SUM(AQ16:AS16)</f>
        <v>0</v>
      </c>
      <c r="AV16" s="273"/>
      <c r="AW16" s="263"/>
    </row>
    <row r="17" spans="1:49" ht="22" hidden="1" customHeight="1">
      <c r="A17" s="67"/>
      <c r="B17" s="67"/>
      <c r="C17" s="25"/>
      <c r="D17" s="35"/>
      <c r="E17" s="35"/>
      <c r="F17" s="35"/>
      <c r="G17" s="35"/>
      <c r="H17" s="148"/>
      <c r="I17" s="148"/>
      <c r="J17" s="310"/>
      <c r="K17" s="310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82"/>
      <c r="AJ17" s="268"/>
      <c r="AK17" s="148"/>
      <c r="AL17" s="148"/>
      <c r="AM17" s="35"/>
      <c r="AN17" s="35"/>
      <c r="AO17" s="35"/>
      <c r="AP17" s="274" t="s">
        <v>113</v>
      </c>
      <c r="AQ17" s="275">
        <v>0</v>
      </c>
      <c r="AR17" s="67"/>
      <c r="AS17" s="276"/>
      <c r="AT17" s="35"/>
      <c r="AU17" s="67"/>
      <c r="AV17" s="181"/>
      <c r="AW17" s="67"/>
    </row>
    <row r="18" spans="1:49" s="1" customFormat="1" hidden="1">
      <c r="A18" s="74"/>
      <c r="B18" s="74"/>
      <c r="C18" s="25"/>
      <c r="D18" s="35"/>
      <c r="E18" s="35"/>
      <c r="F18" s="35"/>
      <c r="G18" s="35"/>
      <c r="H18" s="148"/>
      <c r="I18" s="148"/>
      <c r="J18" s="148"/>
      <c r="K18" s="148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188"/>
      <c r="AJ18" s="268"/>
      <c r="AK18" s="148"/>
      <c r="AL18" s="148"/>
      <c r="AM18" s="35"/>
      <c r="AN18" s="35"/>
      <c r="AO18" s="35"/>
      <c r="AP18" s="274" t="s">
        <v>117</v>
      </c>
      <c r="AQ18" s="275">
        <v>200</v>
      </c>
      <c r="AR18" s="275">
        <v>200</v>
      </c>
      <c r="AS18" s="276"/>
      <c r="AT18" s="35"/>
      <c r="AU18" s="74"/>
      <c r="AV18" s="209"/>
      <c r="AW18" s="74"/>
    </row>
    <row r="19" spans="1:49" s="286" customFormat="1" ht="22" hidden="1" customHeight="1" thickBot="1">
      <c r="A19" s="277"/>
      <c r="B19" s="277"/>
      <c r="C19" s="26"/>
      <c r="D19" s="278"/>
      <c r="E19" s="278"/>
      <c r="F19" s="278"/>
      <c r="G19" s="278"/>
      <c r="H19" s="279"/>
      <c r="I19" s="279"/>
      <c r="J19" s="311"/>
      <c r="K19" s="309"/>
      <c r="L19" s="309"/>
      <c r="M19" s="309"/>
      <c r="N19" s="309"/>
      <c r="O19" s="309"/>
      <c r="P19" s="309"/>
      <c r="Q19" s="309"/>
      <c r="R19" s="309"/>
      <c r="S19" s="309"/>
      <c r="T19" s="309"/>
      <c r="U19" s="309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309"/>
      <c r="AG19" s="309"/>
      <c r="AH19" s="278"/>
      <c r="AI19" s="280"/>
      <c r="AJ19" s="281"/>
      <c r="AK19" s="279"/>
      <c r="AL19" s="279"/>
      <c r="AM19" s="278"/>
      <c r="AN19" s="278"/>
      <c r="AO19" s="278"/>
      <c r="AP19" s="282" t="s">
        <v>114</v>
      </c>
      <c r="AQ19" s="283">
        <v>-20</v>
      </c>
      <c r="AR19" s="277"/>
      <c r="AS19" s="284"/>
      <c r="AT19" s="278"/>
      <c r="AU19" s="277"/>
      <c r="AV19" s="285"/>
      <c r="AW19" s="277"/>
    </row>
    <row r="20" spans="1:49" s="1" customFormat="1" ht="80">
      <c r="A20" s="74" t="s">
        <v>118</v>
      </c>
      <c r="B20" s="74" t="s">
        <v>97</v>
      </c>
      <c r="C20" s="25" t="s">
        <v>76</v>
      </c>
      <c r="D20" s="35" t="s">
        <v>7</v>
      </c>
      <c r="E20" s="287" t="s">
        <v>6</v>
      </c>
      <c r="F20" s="288" t="s">
        <v>123</v>
      </c>
      <c r="G20" s="288" t="s">
        <v>124</v>
      </c>
      <c r="H20" s="155" t="s">
        <v>125</v>
      </c>
      <c r="I20" s="155" t="s">
        <v>126</v>
      </c>
      <c r="J20" s="155" t="s">
        <v>127</v>
      </c>
      <c r="K20" s="155" t="str">
        <f>C2-1&amp;"/2023 HKAAA No. 年度田總註冊會員號碼"</f>
        <v>2022/2023 HKAAA No. 年度田總註冊會員號碼</v>
      </c>
      <c r="L20" s="35" t="s">
        <v>30</v>
      </c>
      <c r="M20" s="35" t="s">
        <v>5</v>
      </c>
      <c r="N20" s="35" t="s">
        <v>4</v>
      </c>
      <c r="O20" s="35" t="s">
        <v>0</v>
      </c>
      <c r="P20" s="35" t="s">
        <v>3</v>
      </c>
      <c r="Q20" s="35" t="s">
        <v>2</v>
      </c>
      <c r="R20" s="35" t="s">
        <v>1</v>
      </c>
      <c r="S20" s="35" t="s">
        <v>116</v>
      </c>
      <c r="T20" s="35" t="s">
        <v>101</v>
      </c>
      <c r="U20" s="35" t="s">
        <v>99</v>
      </c>
      <c r="V20" s="35" t="s">
        <v>100</v>
      </c>
      <c r="W20" s="35" t="s">
        <v>102</v>
      </c>
      <c r="X20" s="35" t="s">
        <v>31</v>
      </c>
      <c r="Y20" s="35" t="s">
        <v>32</v>
      </c>
      <c r="Z20" s="35" t="s">
        <v>79</v>
      </c>
      <c r="AA20" s="35" t="s">
        <v>71</v>
      </c>
      <c r="AB20" s="35" t="s">
        <v>103</v>
      </c>
      <c r="AC20" s="35" t="s">
        <v>33</v>
      </c>
      <c r="AD20" s="35" t="s">
        <v>34</v>
      </c>
      <c r="AE20" s="35" t="s">
        <v>35</v>
      </c>
      <c r="AF20" s="35" t="s">
        <v>64</v>
      </c>
      <c r="AG20" s="35" t="s">
        <v>67</v>
      </c>
      <c r="AH20" s="148" t="s">
        <v>147</v>
      </c>
      <c r="AI20" s="289" t="s">
        <v>163</v>
      </c>
      <c r="AJ20" s="268" t="s">
        <v>141</v>
      </c>
      <c r="AK20" s="315" t="s">
        <v>166</v>
      </c>
      <c r="AL20" s="148" t="s">
        <v>142</v>
      </c>
      <c r="AM20" s="288" t="s">
        <v>128</v>
      </c>
      <c r="AN20" s="148" t="s">
        <v>63</v>
      </c>
      <c r="AO20" s="288" t="s">
        <v>129</v>
      </c>
      <c r="AP20" s="288" t="s">
        <v>130</v>
      </c>
      <c r="AQ20" s="290" t="str">
        <f>"單項應付總額"&amp;" "&amp;"$"&amp;SUM(AQ22:AQ121)</f>
        <v>單項應付總額 $0</v>
      </c>
      <c r="AR20" s="290" t="str">
        <f>"接力應付總額"&amp;" $"&amp;AR16</f>
        <v>接力應付總額 $0</v>
      </c>
      <c r="AS20" s="291" t="str">
        <f>"接力隊伍 "&amp;COUNTA(AS22:AS121)-COUNTBLANK(AS22:AS121)</f>
        <v>接力隊伍 0</v>
      </c>
      <c r="AT20" s="292" t="s">
        <v>160</v>
      </c>
      <c r="AU20" s="30" t="str">
        <f>"應付金額 $"&amp;AU16</f>
        <v>應付金額 $0</v>
      </c>
      <c r="AV20" s="293" t="s">
        <v>162</v>
      </c>
      <c r="AW20" s="74"/>
    </row>
    <row r="21" spans="1:49" s="301" customFormat="1" ht="16">
      <c r="A21" s="294"/>
      <c r="B21" s="294"/>
      <c r="C21" s="53"/>
      <c r="D21" s="295">
        <v>0</v>
      </c>
      <c r="E21" s="296" t="str">
        <f>UPPER(IF(I21="","",IF(I21&lt;$D$4,H21&amp;"O",IF(H21="M",VLOOKUP(I21,$D$4:$F$11,2,0),IF(H21="F",VLOOKUP(I21,$D$4:$F$11,3,0))))))</f>
        <v>MA</v>
      </c>
      <c r="F21" s="295" t="s">
        <v>91</v>
      </c>
      <c r="G21" s="295" t="s">
        <v>131</v>
      </c>
      <c r="H21" s="297" t="s">
        <v>72</v>
      </c>
      <c r="I21" s="297">
        <v>2004</v>
      </c>
      <c r="J21" s="297" t="s">
        <v>153</v>
      </c>
      <c r="K21" s="297" t="s">
        <v>119</v>
      </c>
      <c r="L21" s="295"/>
      <c r="M21" s="295"/>
      <c r="N21" s="295" t="s">
        <v>94</v>
      </c>
      <c r="O21" s="295"/>
      <c r="P21" s="295"/>
      <c r="Q21" s="295"/>
      <c r="R21" s="295"/>
      <c r="S21" s="295"/>
      <c r="T21" s="295"/>
      <c r="U21" s="295"/>
      <c r="V21" s="295"/>
      <c r="W21" s="295"/>
      <c r="X21" s="295" t="s">
        <v>41</v>
      </c>
      <c r="Y21" s="295"/>
      <c r="Z21" s="295"/>
      <c r="AA21" s="295"/>
      <c r="AB21" s="295"/>
      <c r="AC21" s="295" t="s">
        <v>108</v>
      </c>
      <c r="AD21" s="295"/>
      <c r="AE21" s="295"/>
      <c r="AF21" s="295"/>
      <c r="AG21" s="295"/>
      <c r="AH21" s="295" t="s">
        <v>154</v>
      </c>
      <c r="AI21" s="294" t="s">
        <v>144</v>
      </c>
      <c r="AJ21" s="298">
        <v>60</v>
      </c>
      <c r="AK21" s="297" t="s">
        <v>148</v>
      </c>
      <c r="AL21" s="297" t="s">
        <v>143</v>
      </c>
      <c r="AM21" s="295" t="s">
        <v>159</v>
      </c>
      <c r="AN21" s="295"/>
      <c r="AO21" s="295" t="s">
        <v>133</v>
      </c>
      <c r="AP21" s="295">
        <v>88877799</v>
      </c>
      <c r="AQ21" s="299">
        <f>IF($I21="","",IF(COUNTA(L21:AE21)&gt;3,"Events Over Limit",IF(COUNTA(L21:AE21)=0,"Please entry at least 1 indv., event",IF(AL21="Y",0+AJ21,IF(COUNTA(AK21)=1,COUNTA(L21:AE21)*$AQ$18+$AQ$17+$AQ$19+AJ21,IF(COUNTA(AK21)=0,COUNTA(L21:AE21)*$AQ$18+$AQ$17+AJ21,"Error"))))))</f>
        <v>60</v>
      </c>
      <c r="AR21" s="54">
        <f>IF(AH21="","",IF(COUNTA(AF21:AG21)&gt;1,"Pls choose only 1 relay",$AR$18))</f>
        <v>200</v>
      </c>
      <c r="AS21" s="54"/>
      <c r="AT21" s="295"/>
      <c r="AU21" s="299">
        <f t="shared" ref="AU21" si="1">IF(AQ21="","",SUM(AQ21:AR21))</f>
        <v>260</v>
      </c>
      <c r="AV21" s="300"/>
      <c r="AW21" s="294"/>
    </row>
    <row r="22" spans="1:49" s="168" customFormat="1" ht="13" customHeight="1">
      <c r="A22" s="173" t="str">
        <f t="shared" ref="A22:A85" si="2">UPPER(IF($I22="","",IF($I22&lt;$D$4,$H22&amp;"O",IF($H22="M",VLOOKUP($I22,$D$4:$F$11,2,0),IF($H22="F",VLOOKUP($I22,$D$4:$F$11,3,0))))))</f>
        <v/>
      </c>
      <c r="B22" s="302" t="str">
        <f t="shared" ref="B22:B85" si="3">IF(G22="","",IF(C22="","X",E22&amp;TEXT(C22,"000")))</f>
        <v/>
      </c>
      <c r="C22" s="303"/>
      <c r="D22" s="173">
        <v>1</v>
      </c>
      <c r="E22" s="173" t="str">
        <f t="shared" ref="E22:E53" si="4">IF(COUNTA($R22:$W22)&gt;0,$H22&amp;"O",IF(COUNTA($Z22:$AB22)&gt;0,$H22&amp;"O",IF($AI22&lt;&gt;"",$H22&amp;"O",$A22)))</f>
        <v/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29"/>
      <c r="AI22" s="36"/>
      <c r="AJ22" s="15"/>
      <c r="AK22" s="29"/>
      <c r="AL22" s="4"/>
      <c r="AM22" s="4"/>
      <c r="AN22" s="4"/>
      <c r="AO22" s="4"/>
      <c r="AP22" s="4"/>
      <c r="AQ22" s="170" t="str">
        <f>IF($I22="","",IF(COUNTA(L22:AE22)&gt;3,"超過3項個人項目",IF(COUNTA(L22:AE22)=0,"未選個人項目",IF(AL22="Y",0,IF(COUNTA(AK22)=1,COUNTA(L22:AE22)*($AQ$18+$AQ$19)+$AQ$17,IF(COUNTA(AK22)=0,COUNTA(L22:AE22)*($AQ$18+$AQ$17),"Error"))))))</f>
        <v/>
      </c>
      <c r="AR22" s="170">
        <f t="shared" ref="AR22:AR85" si="5">IF(COUNTA(AF22:AG22)&gt;1,"只可選1項接力",IF(AS22="",0,$AR$18))</f>
        <v>0</v>
      </c>
      <c r="AS22" s="6" t="str">
        <f>UPPER(IF($AH22="","",IF(COUNTIF($AS$21:$AS21,$AH22)&lt;1,$AH22,"")))</f>
        <v/>
      </c>
      <c r="AT22" s="173" t="str">
        <f t="shared" ref="AT22:AT53" si="6">IF($AH22="","",IF(COUNTIF($AH$22:$AH$121,$AH22)&lt;4,"每隊最少4人",IF(COUNTIF($AH$22:$AH$121,$AH22)&gt;6,"每隊最多6人",COUNTIF($AH$22:$AH$121,$AH22))))</f>
        <v/>
      </c>
      <c r="AU22" s="170" t="str">
        <f>IF($E22="","",IF($AJ22="",$AQ22+$AR22+AW22,$AQ22+$AR22+AW22+$AJ$21))</f>
        <v/>
      </c>
      <c r="AV22" s="49"/>
      <c r="AW22" s="173"/>
    </row>
    <row r="23" spans="1:49" s="168" customFormat="1" ht="13" customHeight="1">
      <c r="A23" s="173" t="str">
        <f t="shared" si="2"/>
        <v/>
      </c>
      <c r="B23" s="302" t="str">
        <f t="shared" si="3"/>
        <v/>
      </c>
      <c r="C23" s="303"/>
      <c r="D23" s="173">
        <v>2</v>
      </c>
      <c r="E23" s="173" t="str">
        <f t="shared" si="4"/>
        <v/>
      </c>
      <c r="F23" s="50"/>
      <c r="G23" s="51"/>
      <c r="H23" s="51"/>
      <c r="I23" s="51"/>
      <c r="J23" s="51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29"/>
      <c r="AI23" s="36"/>
      <c r="AJ23" s="15"/>
      <c r="AK23" s="29"/>
      <c r="AL23" s="4"/>
      <c r="AM23" s="52"/>
      <c r="AN23" s="51"/>
      <c r="AO23" s="51"/>
      <c r="AP23" s="51"/>
      <c r="AQ23" s="170" t="str">
        <f t="shared" ref="AQ23:AQ86" si="7">IF($I23="","",IF(COUNTA(L23:AE23)&gt;3,"超過3項個人項目",IF(COUNTA(L23:AE23)=0,"未選個人項目",IF(AL23="Y",0,IF(COUNTA(AK23)=1,COUNTA(L23:AE23)*($AQ$18+$AQ$19)+$AQ$17,IF(COUNTA(AK23)=0,COUNTA(L23:AE23)*($AQ$18+$AQ$17),"Error"))))))</f>
        <v/>
      </c>
      <c r="AR23" s="170">
        <f t="shared" si="5"/>
        <v>0</v>
      </c>
      <c r="AS23" s="6" t="str">
        <f>UPPER(IF($AH23="","",IF(COUNTIF($AS$21:$AS22,$AH23)&lt;1,$AH23,"")))</f>
        <v/>
      </c>
      <c r="AT23" s="173" t="str">
        <f t="shared" si="6"/>
        <v/>
      </c>
      <c r="AU23" s="170" t="str">
        <f t="shared" ref="AU23:AU86" si="8">IF($E23="","",IF($AJ23="",$AQ23+$AR23+AW23,$AQ23+$AR23+AW23+$AJ$21))</f>
        <v/>
      </c>
      <c r="AW23" s="173"/>
    </row>
    <row r="24" spans="1:49" s="168" customFormat="1" ht="13" customHeight="1">
      <c r="A24" s="173" t="str">
        <f t="shared" si="2"/>
        <v/>
      </c>
      <c r="B24" s="302" t="str">
        <f t="shared" si="3"/>
        <v/>
      </c>
      <c r="C24" s="303"/>
      <c r="D24" s="173">
        <v>3</v>
      </c>
      <c r="E24" s="173" t="str">
        <f t="shared" si="4"/>
        <v/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29"/>
      <c r="AI24" s="36"/>
      <c r="AJ24" s="15"/>
      <c r="AK24" s="29"/>
      <c r="AL24" s="4"/>
      <c r="AM24" s="4"/>
      <c r="AN24" s="4"/>
      <c r="AO24" s="4"/>
      <c r="AP24" s="4"/>
      <c r="AQ24" s="170" t="str">
        <f t="shared" si="7"/>
        <v/>
      </c>
      <c r="AR24" s="170">
        <f t="shared" si="5"/>
        <v>0</v>
      </c>
      <c r="AS24" s="6" t="str">
        <f>UPPER(IF($AH24="","",IF(COUNTIF($AS$21:$AS23,$AH24)&lt;1,$AH24,"")))</f>
        <v/>
      </c>
      <c r="AT24" s="173" t="str">
        <f t="shared" si="6"/>
        <v/>
      </c>
      <c r="AU24" s="170" t="str">
        <f t="shared" si="8"/>
        <v/>
      </c>
      <c r="AV24" s="49"/>
      <c r="AW24" s="173"/>
    </row>
    <row r="25" spans="1:49" s="168" customFormat="1" ht="13" customHeight="1">
      <c r="A25" s="173" t="str">
        <f t="shared" si="2"/>
        <v/>
      </c>
      <c r="B25" s="302" t="str">
        <f t="shared" si="3"/>
        <v/>
      </c>
      <c r="C25" s="303"/>
      <c r="D25" s="173">
        <v>4</v>
      </c>
      <c r="E25" s="173" t="str">
        <f t="shared" si="4"/>
        <v/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29"/>
      <c r="AI25" s="36"/>
      <c r="AJ25" s="15"/>
      <c r="AK25" s="29"/>
      <c r="AL25" s="4"/>
      <c r="AM25" s="4"/>
      <c r="AN25" s="4"/>
      <c r="AO25" s="4"/>
      <c r="AP25" s="4"/>
      <c r="AQ25" s="170" t="str">
        <f t="shared" si="7"/>
        <v/>
      </c>
      <c r="AR25" s="170">
        <f t="shared" si="5"/>
        <v>0</v>
      </c>
      <c r="AS25" s="6" t="str">
        <f>UPPER(IF($AH25="","",IF(COUNTIF($AS$21:$AS24,$AH25)&lt;1,$AH25,"")))</f>
        <v/>
      </c>
      <c r="AT25" s="173" t="str">
        <f t="shared" si="6"/>
        <v/>
      </c>
      <c r="AU25" s="170" t="str">
        <f t="shared" si="8"/>
        <v/>
      </c>
      <c r="AV25" s="49"/>
      <c r="AW25" s="173"/>
    </row>
    <row r="26" spans="1:49" s="168" customFormat="1" ht="13" customHeight="1">
      <c r="A26" s="173" t="str">
        <f t="shared" si="2"/>
        <v/>
      </c>
      <c r="B26" s="302" t="str">
        <f t="shared" si="3"/>
        <v/>
      </c>
      <c r="C26" s="303"/>
      <c r="D26" s="173">
        <v>5</v>
      </c>
      <c r="E26" s="173" t="str">
        <f t="shared" si="4"/>
        <v/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29"/>
      <c r="AI26" s="36"/>
      <c r="AJ26" s="15"/>
      <c r="AK26" s="29"/>
      <c r="AL26" s="4"/>
      <c r="AM26" s="4"/>
      <c r="AN26" s="4"/>
      <c r="AO26" s="4"/>
      <c r="AP26" s="4"/>
      <c r="AQ26" s="170" t="str">
        <f t="shared" si="7"/>
        <v/>
      </c>
      <c r="AR26" s="170">
        <f t="shared" si="5"/>
        <v>0</v>
      </c>
      <c r="AS26" s="6" t="str">
        <f>UPPER(IF($AH26="","",IF(COUNTIF($AS$21:$AS25,$AH26)&lt;1,$AH26,"")))</f>
        <v/>
      </c>
      <c r="AT26" s="173" t="str">
        <f t="shared" si="6"/>
        <v/>
      </c>
      <c r="AU26" s="170" t="str">
        <f t="shared" si="8"/>
        <v/>
      </c>
      <c r="AV26" s="49"/>
      <c r="AW26" s="173"/>
    </row>
    <row r="27" spans="1:49" s="168" customFormat="1" ht="13" customHeight="1">
      <c r="A27" s="173" t="str">
        <f t="shared" si="2"/>
        <v/>
      </c>
      <c r="B27" s="302" t="str">
        <f t="shared" si="3"/>
        <v/>
      </c>
      <c r="C27" s="303"/>
      <c r="D27" s="173">
        <v>6</v>
      </c>
      <c r="E27" s="173" t="str">
        <f t="shared" si="4"/>
        <v/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29"/>
      <c r="AI27" s="36"/>
      <c r="AJ27" s="15"/>
      <c r="AK27" s="29"/>
      <c r="AL27" s="4"/>
      <c r="AM27" s="4"/>
      <c r="AN27" s="4"/>
      <c r="AO27" s="4"/>
      <c r="AP27" s="4"/>
      <c r="AQ27" s="170" t="str">
        <f t="shared" si="7"/>
        <v/>
      </c>
      <c r="AR27" s="170">
        <f t="shared" si="5"/>
        <v>0</v>
      </c>
      <c r="AS27" s="6" t="str">
        <f>UPPER(IF($AH27="","",IF(COUNTIF($AS$21:$AS26,$AH27)&lt;1,$AH27,"")))</f>
        <v/>
      </c>
      <c r="AT27" s="173" t="str">
        <f t="shared" si="6"/>
        <v/>
      </c>
      <c r="AU27" s="170" t="str">
        <f t="shared" si="8"/>
        <v/>
      </c>
      <c r="AV27" s="49"/>
      <c r="AW27" s="173"/>
    </row>
    <row r="28" spans="1:49" s="168" customFormat="1" ht="13" customHeight="1">
      <c r="A28" s="173" t="str">
        <f t="shared" si="2"/>
        <v/>
      </c>
      <c r="B28" s="302" t="str">
        <f t="shared" si="3"/>
        <v/>
      </c>
      <c r="C28" s="303"/>
      <c r="D28" s="173">
        <v>7</v>
      </c>
      <c r="E28" s="173" t="str">
        <f t="shared" si="4"/>
        <v/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29"/>
      <c r="AI28" s="36"/>
      <c r="AJ28" s="15"/>
      <c r="AK28" s="29"/>
      <c r="AL28" s="4"/>
      <c r="AM28" s="4"/>
      <c r="AN28" s="4"/>
      <c r="AO28" s="4"/>
      <c r="AP28" s="4"/>
      <c r="AQ28" s="170" t="str">
        <f t="shared" si="7"/>
        <v/>
      </c>
      <c r="AR28" s="170">
        <f t="shared" si="5"/>
        <v>0</v>
      </c>
      <c r="AS28" s="6" t="str">
        <f>UPPER(IF($AH28="","",IF(COUNTIF($AS$21:$AS27,$AH28)&lt;1,$AH28,"")))</f>
        <v/>
      </c>
      <c r="AT28" s="173" t="str">
        <f t="shared" si="6"/>
        <v/>
      </c>
      <c r="AU28" s="170" t="str">
        <f t="shared" si="8"/>
        <v/>
      </c>
      <c r="AV28" s="49"/>
      <c r="AW28" s="173"/>
    </row>
    <row r="29" spans="1:49" s="168" customFormat="1" ht="13" customHeight="1">
      <c r="A29" s="173" t="str">
        <f t="shared" si="2"/>
        <v/>
      </c>
      <c r="B29" s="302" t="str">
        <f t="shared" si="3"/>
        <v/>
      </c>
      <c r="C29" s="303"/>
      <c r="D29" s="173">
        <v>8</v>
      </c>
      <c r="E29" s="173" t="str">
        <f t="shared" si="4"/>
        <v/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29"/>
      <c r="AI29" s="36"/>
      <c r="AJ29" s="15"/>
      <c r="AK29" s="29"/>
      <c r="AL29" s="4"/>
      <c r="AM29" s="4"/>
      <c r="AN29" s="4"/>
      <c r="AO29" s="4"/>
      <c r="AP29" s="4"/>
      <c r="AQ29" s="170" t="str">
        <f t="shared" si="7"/>
        <v/>
      </c>
      <c r="AR29" s="170">
        <f t="shared" si="5"/>
        <v>0</v>
      </c>
      <c r="AS29" s="6" t="str">
        <f>UPPER(IF($AH29="","",IF(COUNTIF($AS$21:$AS28,$AH29)&lt;1,$AH29,"")))</f>
        <v/>
      </c>
      <c r="AT29" s="173" t="str">
        <f t="shared" si="6"/>
        <v/>
      </c>
      <c r="AU29" s="170" t="str">
        <f t="shared" si="8"/>
        <v/>
      </c>
      <c r="AV29" s="49"/>
      <c r="AW29" s="173"/>
    </row>
    <row r="30" spans="1:49" s="168" customFormat="1" ht="13" customHeight="1">
      <c r="A30" s="173" t="str">
        <f t="shared" si="2"/>
        <v/>
      </c>
      <c r="B30" s="302" t="str">
        <f t="shared" si="3"/>
        <v/>
      </c>
      <c r="C30" s="303"/>
      <c r="D30" s="173">
        <v>9</v>
      </c>
      <c r="E30" s="173" t="str">
        <f t="shared" si="4"/>
        <v/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29"/>
      <c r="AI30" s="36"/>
      <c r="AJ30" s="15"/>
      <c r="AK30" s="29"/>
      <c r="AL30" s="4"/>
      <c r="AM30" s="4"/>
      <c r="AN30" s="4"/>
      <c r="AO30" s="4"/>
      <c r="AP30" s="4"/>
      <c r="AQ30" s="170" t="str">
        <f t="shared" si="7"/>
        <v/>
      </c>
      <c r="AR30" s="170">
        <f t="shared" si="5"/>
        <v>0</v>
      </c>
      <c r="AS30" s="6" t="str">
        <f>UPPER(IF($AH30="","",IF(COUNTIF($AS$21:$AS29,$AH30)&lt;1,$AH30,"")))</f>
        <v/>
      </c>
      <c r="AT30" s="173" t="str">
        <f t="shared" si="6"/>
        <v/>
      </c>
      <c r="AU30" s="170" t="str">
        <f t="shared" si="8"/>
        <v/>
      </c>
      <c r="AV30" s="49"/>
      <c r="AW30" s="173"/>
    </row>
    <row r="31" spans="1:49" s="168" customFormat="1" ht="13" customHeight="1">
      <c r="A31" s="173" t="str">
        <f t="shared" si="2"/>
        <v/>
      </c>
      <c r="B31" s="302" t="str">
        <f t="shared" si="3"/>
        <v/>
      </c>
      <c r="C31" s="303"/>
      <c r="D31" s="173">
        <v>10</v>
      </c>
      <c r="E31" s="173" t="str">
        <f t="shared" si="4"/>
        <v/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29"/>
      <c r="AI31" s="36"/>
      <c r="AJ31" s="15"/>
      <c r="AK31" s="29"/>
      <c r="AL31" s="4"/>
      <c r="AM31" s="4"/>
      <c r="AN31" s="4"/>
      <c r="AO31" s="4"/>
      <c r="AP31" s="4"/>
      <c r="AQ31" s="170" t="str">
        <f t="shared" si="7"/>
        <v/>
      </c>
      <c r="AR31" s="170">
        <f t="shared" si="5"/>
        <v>0</v>
      </c>
      <c r="AS31" s="6" t="str">
        <f>UPPER(IF($AH31="","",IF(COUNTIF($AS$21:$AS30,$AH31)&lt;1,$AH31,"")))</f>
        <v/>
      </c>
      <c r="AT31" s="173" t="str">
        <f t="shared" si="6"/>
        <v/>
      </c>
      <c r="AU31" s="170" t="str">
        <f t="shared" si="8"/>
        <v/>
      </c>
      <c r="AV31" s="49"/>
      <c r="AW31" s="173"/>
    </row>
    <row r="32" spans="1:49" s="168" customFormat="1" ht="13" customHeight="1">
      <c r="A32" s="173" t="str">
        <f t="shared" si="2"/>
        <v/>
      </c>
      <c r="B32" s="302" t="str">
        <f t="shared" si="3"/>
        <v/>
      </c>
      <c r="C32" s="303"/>
      <c r="D32" s="173">
        <v>11</v>
      </c>
      <c r="E32" s="173" t="str">
        <f t="shared" si="4"/>
        <v/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29"/>
      <c r="AI32" s="36"/>
      <c r="AJ32" s="15"/>
      <c r="AK32" s="29"/>
      <c r="AL32" s="4"/>
      <c r="AM32" s="4"/>
      <c r="AN32" s="4"/>
      <c r="AO32" s="4"/>
      <c r="AP32" s="4"/>
      <c r="AQ32" s="170" t="str">
        <f t="shared" si="7"/>
        <v/>
      </c>
      <c r="AR32" s="170">
        <f t="shared" si="5"/>
        <v>0</v>
      </c>
      <c r="AS32" s="6" t="str">
        <f>UPPER(IF($AH32="","",IF(COUNTIF($AS$21:$AS31,$AH32)&lt;1,$AH32,"")))</f>
        <v/>
      </c>
      <c r="AT32" s="173" t="str">
        <f t="shared" si="6"/>
        <v/>
      </c>
      <c r="AU32" s="170" t="str">
        <f t="shared" si="8"/>
        <v/>
      </c>
      <c r="AV32" s="49"/>
      <c r="AW32" s="173"/>
    </row>
    <row r="33" spans="1:49" s="168" customFormat="1" ht="13" customHeight="1">
      <c r="A33" s="173" t="str">
        <f t="shared" si="2"/>
        <v/>
      </c>
      <c r="B33" s="302" t="str">
        <f t="shared" si="3"/>
        <v/>
      </c>
      <c r="C33" s="303"/>
      <c r="D33" s="173">
        <v>12</v>
      </c>
      <c r="E33" s="173" t="str">
        <f t="shared" si="4"/>
        <v/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29"/>
      <c r="AI33" s="36"/>
      <c r="AJ33" s="15"/>
      <c r="AK33" s="29"/>
      <c r="AL33" s="4"/>
      <c r="AM33" s="4"/>
      <c r="AN33" s="4"/>
      <c r="AO33" s="4"/>
      <c r="AP33" s="4"/>
      <c r="AQ33" s="170" t="str">
        <f t="shared" si="7"/>
        <v/>
      </c>
      <c r="AR33" s="170">
        <f t="shared" si="5"/>
        <v>0</v>
      </c>
      <c r="AS33" s="6" t="str">
        <f>UPPER(IF($AH33="","",IF(COUNTIF($AS$21:$AS32,$AH33)&lt;1,$AH33,"")))</f>
        <v/>
      </c>
      <c r="AT33" s="173" t="str">
        <f t="shared" si="6"/>
        <v/>
      </c>
      <c r="AU33" s="170" t="str">
        <f t="shared" si="8"/>
        <v/>
      </c>
      <c r="AV33" s="49"/>
      <c r="AW33" s="173"/>
    </row>
    <row r="34" spans="1:49" s="168" customFormat="1" ht="13" customHeight="1">
      <c r="A34" s="173" t="str">
        <f t="shared" si="2"/>
        <v/>
      </c>
      <c r="B34" s="302" t="str">
        <f t="shared" si="3"/>
        <v/>
      </c>
      <c r="C34" s="303"/>
      <c r="D34" s="173">
        <v>13</v>
      </c>
      <c r="E34" s="173" t="str">
        <f t="shared" si="4"/>
        <v/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29"/>
      <c r="AI34" s="36"/>
      <c r="AJ34" s="15"/>
      <c r="AK34" s="29"/>
      <c r="AL34" s="4"/>
      <c r="AM34" s="4"/>
      <c r="AN34" s="4"/>
      <c r="AO34" s="4"/>
      <c r="AP34" s="4"/>
      <c r="AQ34" s="170" t="str">
        <f t="shared" si="7"/>
        <v/>
      </c>
      <c r="AR34" s="170">
        <f t="shared" si="5"/>
        <v>0</v>
      </c>
      <c r="AS34" s="6" t="str">
        <f>UPPER(IF($AH34="","",IF(COUNTIF($AS$21:$AS33,$AH34)&lt;1,$AH34,"")))</f>
        <v/>
      </c>
      <c r="AT34" s="173" t="str">
        <f t="shared" si="6"/>
        <v/>
      </c>
      <c r="AU34" s="170" t="str">
        <f t="shared" si="8"/>
        <v/>
      </c>
      <c r="AV34" s="49"/>
      <c r="AW34" s="173"/>
    </row>
    <row r="35" spans="1:49" s="168" customFormat="1" ht="13" customHeight="1">
      <c r="A35" s="173" t="str">
        <f t="shared" si="2"/>
        <v/>
      </c>
      <c r="B35" s="302" t="str">
        <f t="shared" si="3"/>
        <v/>
      </c>
      <c r="C35" s="303"/>
      <c r="D35" s="173">
        <v>14</v>
      </c>
      <c r="E35" s="173" t="str">
        <f t="shared" si="4"/>
        <v/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29"/>
      <c r="AI35" s="36"/>
      <c r="AJ35" s="15"/>
      <c r="AK35" s="29"/>
      <c r="AL35" s="4"/>
      <c r="AM35" s="4"/>
      <c r="AN35" s="4"/>
      <c r="AO35" s="4"/>
      <c r="AP35" s="4"/>
      <c r="AQ35" s="170" t="str">
        <f t="shared" si="7"/>
        <v/>
      </c>
      <c r="AR35" s="170">
        <f t="shared" si="5"/>
        <v>0</v>
      </c>
      <c r="AS35" s="6" t="str">
        <f>UPPER(IF($AH35="","",IF(COUNTIF($AS$21:$AS34,$AH35)&lt;1,$AH35,"")))</f>
        <v/>
      </c>
      <c r="AT35" s="173" t="str">
        <f t="shared" si="6"/>
        <v/>
      </c>
      <c r="AU35" s="170" t="str">
        <f t="shared" si="8"/>
        <v/>
      </c>
      <c r="AV35" s="49"/>
      <c r="AW35" s="173"/>
    </row>
    <row r="36" spans="1:49" s="168" customFormat="1" ht="13" customHeight="1">
      <c r="A36" s="173" t="str">
        <f t="shared" si="2"/>
        <v/>
      </c>
      <c r="B36" s="302" t="str">
        <f t="shared" si="3"/>
        <v/>
      </c>
      <c r="C36" s="303"/>
      <c r="D36" s="173">
        <v>15</v>
      </c>
      <c r="E36" s="173" t="str">
        <f t="shared" si="4"/>
        <v/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29"/>
      <c r="AI36" s="36"/>
      <c r="AJ36" s="15"/>
      <c r="AK36" s="29"/>
      <c r="AL36" s="4"/>
      <c r="AM36" s="4"/>
      <c r="AN36" s="4"/>
      <c r="AO36" s="4"/>
      <c r="AP36" s="4"/>
      <c r="AQ36" s="170" t="str">
        <f t="shared" si="7"/>
        <v/>
      </c>
      <c r="AR36" s="170">
        <f t="shared" si="5"/>
        <v>0</v>
      </c>
      <c r="AS36" s="6" t="str">
        <f>UPPER(IF($AH36="","",IF(COUNTIF($AS$21:$AS35,$AH36)&lt;1,$AH36,"")))</f>
        <v/>
      </c>
      <c r="AT36" s="173" t="str">
        <f t="shared" si="6"/>
        <v/>
      </c>
      <c r="AU36" s="170" t="str">
        <f t="shared" si="8"/>
        <v/>
      </c>
      <c r="AV36" s="49"/>
      <c r="AW36" s="173"/>
    </row>
    <row r="37" spans="1:49" s="168" customFormat="1" ht="13" customHeight="1">
      <c r="A37" s="173" t="str">
        <f t="shared" si="2"/>
        <v/>
      </c>
      <c r="B37" s="302" t="str">
        <f t="shared" si="3"/>
        <v/>
      </c>
      <c r="C37" s="303"/>
      <c r="D37" s="173">
        <v>16</v>
      </c>
      <c r="E37" s="173" t="str">
        <f t="shared" si="4"/>
        <v/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29"/>
      <c r="AI37" s="36"/>
      <c r="AJ37" s="15"/>
      <c r="AK37" s="29"/>
      <c r="AL37" s="4"/>
      <c r="AM37" s="4"/>
      <c r="AN37" s="4"/>
      <c r="AO37" s="4"/>
      <c r="AP37" s="4"/>
      <c r="AQ37" s="170" t="str">
        <f t="shared" si="7"/>
        <v/>
      </c>
      <c r="AR37" s="170">
        <f t="shared" si="5"/>
        <v>0</v>
      </c>
      <c r="AS37" s="6" t="str">
        <f>UPPER(IF($AH37="","",IF(COUNTIF($AS$21:$AS36,$AH37)&lt;1,$AH37,"")))</f>
        <v/>
      </c>
      <c r="AT37" s="173" t="str">
        <f t="shared" si="6"/>
        <v/>
      </c>
      <c r="AU37" s="170" t="str">
        <f t="shared" si="8"/>
        <v/>
      </c>
      <c r="AV37" s="49"/>
      <c r="AW37" s="173"/>
    </row>
    <row r="38" spans="1:49" s="168" customFormat="1" ht="13" customHeight="1">
      <c r="A38" s="173" t="str">
        <f t="shared" si="2"/>
        <v/>
      </c>
      <c r="B38" s="302" t="str">
        <f t="shared" si="3"/>
        <v/>
      </c>
      <c r="C38" s="303"/>
      <c r="D38" s="173">
        <v>17</v>
      </c>
      <c r="E38" s="173" t="str">
        <f t="shared" si="4"/>
        <v/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29"/>
      <c r="AI38" s="36"/>
      <c r="AJ38" s="15"/>
      <c r="AK38" s="29"/>
      <c r="AL38" s="4"/>
      <c r="AM38" s="4"/>
      <c r="AN38" s="4"/>
      <c r="AO38" s="4"/>
      <c r="AP38" s="4"/>
      <c r="AQ38" s="170" t="str">
        <f t="shared" si="7"/>
        <v/>
      </c>
      <c r="AR38" s="170">
        <f t="shared" si="5"/>
        <v>0</v>
      </c>
      <c r="AS38" s="6" t="str">
        <f>UPPER(IF($AH38="","",IF(COUNTIF($AS$21:$AS37,$AH38)&lt;1,$AH38,"")))</f>
        <v/>
      </c>
      <c r="AT38" s="173" t="str">
        <f t="shared" si="6"/>
        <v/>
      </c>
      <c r="AU38" s="170" t="str">
        <f t="shared" si="8"/>
        <v/>
      </c>
      <c r="AV38" s="49"/>
      <c r="AW38" s="173"/>
    </row>
    <row r="39" spans="1:49" s="168" customFormat="1" ht="13" customHeight="1">
      <c r="A39" s="173" t="str">
        <f t="shared" si="2"/>
        <v/>
      </c>
      <c r="B39" s="302" t="str">
        <f t="shared" si="3"/>
        <v/>
      </c>
      <c r="C39" s="303"/>
      <c r="D39" s="173">
        <v>18</v>
      </c>
      <c r="E39" s="173" t="str">
        <f t="shared" si="4"/>
        <v/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29"/>
      <c r="AI39" s="36"/>
      <c r="AJ39" s="15"/>
      <c r="AK39" s="29"/>
      <c r="AL39" s="4"/>
      <c r="AM39" s="4"/>
      <c r="AN39" s="4"/>
      <c r="AO39" s="4"/>
      <c r="AP39" s="4"/>
      <c r="AQ39" s="170" t="str">
        <f t="shared" si="7"/>
        <v/>
      </c>
      <c r="AR39" s="170">
        <f t="shared" si="5"/>
        <v>0</v>
      </c>
      <c r="AS39" s="6" t="str">
        <f>UPPER(IF($AH39="","",IF(COUNTIF($AS$21:$AS38,$AH39)&lt;1,$AH39,"")))</f>
        <v/>
      </c>
      <c r="AT39" s="173" t="str">
        <f t="shared" si="6"/>
        <v/>
      </c>
      <c r="AU39" s="170" t="str">
        <f t="shared" si="8"/>
        <v/>
      </c>
      <c r="AV39" s="49"/>
      <c r="AW39" s="173"/>
    </row>
    <row r="40" spans="1:49" s="168" customFormat="1" ht="13" customHeight="1">
      <c r="A40" s="173" t="str">
        <f t="shared" si="2"/>
        <v/>
      </c>
      <c r="B40" s="302" t="str">
        <f t="shared" si="3"/>
        <v/>
      </c>
      <c r="C40" s="303"/>
      <c r="D40" s="173">
        <v>19</v>
      </c>
      <c r="E40" s="173" t="str">
        <f t="shared" si="4"/>
        <v/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29"/>
      <c r="AI40" s="36"/>
      <c r="AJ40" s="15"/>
      <c r="AK40" s="29"/>
      <c r="AL40" s="4"/>
      <c r="AM40" s="4"/>
      <c r="AN40" s="4"/>
      <c r="AO40" s="4"/>
      <c r="AP40" s="4"/>
      <c r="AQ40" s="170" t="str">
        <f t="shared" si="7"/>
        <v/>
      </c>
      <c r="AR40" s="170">
        <f t="shared" si="5"/>
        <v>0</v>
      </c>
      <c r="AS40" s="6" t="str">
        <f>UPPER(IF($AH40="","",IF(COUNTIF($AS$21:$AS39,$AH40)&lt;1,$AH40,"")))</f>
        <v/>
      </c>
      <c r="AT40" s="173" t="str">
        <f t="shared" si="6"/>
        <v/>
      </c>
      <c r="AU40" s="170" t="str">
        <f t="shared" si="8"/>
        <v/>
      </c>
      <c r="AV40" s="49"/>
      <c r="AW40" s="173"/>
    </row>
    <row r="41" spans="1:49" s="168" customFormat="1" ht="13" customHeight="1">
      <c r="A41" s="173" t="str">
        <f t="shared" si="2"/>
        <v/>
      </c>
      <c r="B41" s="302" t="str">
        <f t="shared" si="3"/>
        <v/>
      </c>
      <c r="C41" s="303"/>
      <c r="D41" s="173">
        <v>20</v>
      </c>
      <c r="E41" s="173" t="str">
        <f t="shared" si="4"/>
        <v/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29"/>
      <c r="AI41" s="36"/>
      <c r="AJ41" s="15"/>
      <c r="AK41" s="29"/>
      <c r="AL41" s="4"/>
      <c r="AM41" s="4"/>
      <c r="AN41" s="4"/>
      <c r="AO41" s="4"/>
      <c r="AP41" s="4"/>
      <c r="AQ41" s="170" t="str">
        <f t="shared" si="7"/>
        <v/>
      </c>
      <c r="AR41" s="170">
        <f t="shared" si="5"/>
        <v>0</v>
      </c>
      <c r="AS41" s="6" t="str">
        <f>UPPER(IF($AH41="","",IF(COUNTIF($AS$21:$AS40,$AH41)&lt;1,$AH41,"")))</f>
        <v/>
      </c>
      <c r="AT41" s="173" t="str">
        <f t="shared" si="6"/>
        <v/>
      </c>
      <c r="AU41" s="170" t="str">
        <f t="shared" si="8"/>
        <v/>
      </c>
      <c r="AV41" s="49"/>
      <c r="AW41" s="173"/>
    </row>
    <row r="42" spans="1:49" s="168" customFormat="1" ht="13" customHeight="1">
      <c r="A42" s="173" t="str">
        <f t="shared" si="2"/>
        <v/>
      </c>
      <c r="B42" s="302" t="str">
        <f t="shared" si="3"/>
        <v/>
      </c>
      <c r="C42" s="303"/>
      <c r="D42" s="173">
        <v>21</v>
      </c>
      <c r="E42" s="173" t="str">
        <f t="shared" si="4"/>
        <v/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29"/>
      <c r="AI42" s="36"/>
      <c r="AJ42" s="15"/>
      <c r="AK42" s="29"/>
      <c r="AL42" s="4"/>
      <c r="AM42" s="4"/>
      <c r="AN42" s="4"/>
      <c r="AO42" s="4"/>
      <c r="AP42" s="4"/>
      <c r="AQ42" s="170" t="str">
        <f t="shared" si="7"/>
        <v/>
      </c>
      <c r="AR42" s="170">
        <f t="shared" si="5"/>
        <v>0</v>
      </c>
      <c r="AS42" s="6" t="str">
        <f>UPPER(IF($AH42="","",IF(COUNTIF($AS$21:$AS41,$AH42)&lt;1,$AH42,"")))</f>
        <v/>
      </c>
      <c r="AT42" s="173" t="str">
        <f t="shared" si="6"/>
        <v/>
      </c>
      <c r="AU42" s="170" t="str">
        <f t="shared" si="8"/>
        <v/>
      </c>
      <c r="AV42" s="49"/>
      <c r="AW42" s="173"/>
    </row>
    <row r="43" spans="1:49" s="168" customFormat="1" ht="13" customHeight="1">
      <c r="A43" s="173" t="str">
        <f t="shared" si="2"/>
        <v/>
      </c>
      <c r="B43" s="302" t="str">
        <f t="shared" si="3"/>
        <v/>
      </c>
      <c r="C43" s="303"/>
      <c r="D43" s="173">
        <v>22</v>
      </c>
      <c r="E43" s="173" t="str">
        <f t="shared" si="4"/>
        <v/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29"/>
      <c r="AI43" s="36"/>
      <c r="AJ43" s="15"/>
      <c r="AK43" s="29"/>
      <c r="AL43" s="4"/>
      <c r="AM43" s="4"/>
      <c r="AN43" s="4"/>
      <c r="AO43" s="4"/>
      <c r="AP43" s="4"/>
      <c r="AQ43" s="170" t="str">
        <f t="shared" si="7"/>
        <v/>
      </c>
      <c r="AR43" s="170">
        <f t="shared" si="5"/>
        <v>0</v>
      </c>
      <c r="AS43" s="6" t="str">
        <f>UPPER(IF($AH43="","",IF(COUNTIF($AS$21:$AS42,$AH43)&lt;1,$AH43,"")))</f>
        <v/>
      </c>
      <c r="AT43" s="173" t="str">
        <f t="shared" si="6"/>
        <v/>
      </c>
      <c r="AU43" s="170" t="str">
        <f t="shared" si="8"/>
        <v/>
      </c>
      <c r="AV43" s="49"/>
      <c r="AW43" s="173"/>
    </row>
    <row r="44" spans="1:49" s="168" customFormat="1" ht="13" customHeight="1">
      <c r="A44" s="173" t="str">
        <f t="shared" si="2"/>
        <v/>
      </c>
      <c r="B44" s="302" t="str">
        <f t="shared" si="3"/>
        <v/>
      </c>
      <c r="C44" s="303"/>
      <c r="D44" s="173">
        <v>23</v>
      </c>
      <c r="E44" s="173" t="str">
        <f t="shared" si="4"/>
        <v/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29"/>
      <c r="AI44" s="36"/>
      <c r="AJ44" s="15"/>
      <c r="AK44" s="29"/>
      <c r="AL44" s="4"/>
      <c r="AM44" s="4"/>
      <c r="AN44" s="4"/>
      <c r="AO44" s="4"/>
      <c r="AP44" s="4"/>
      <c r="AQ44" s="170" t="str">
        <f t="shared" si="7"/>
        <v/>
      </c>
      <c r="AR44" s="170">
        <f t="shared" si="5"/>
        <v>0</v>
      </c>
      <c r="AS44" s="6" t="str">
        <f>UPPER(IF($AH44="","",IF(COUNTIF($AS$21:$AS43,$AH44)&lt;1,$AH44,"")))</f>
        <v/>
      </c>
      <c r="AT44" s="173" t="str">
        <f t="shared" si="6"/>
        <v/>
      </c>
      <c r="AU44" s="170" t="str">
        <f t="shared" si="8"/>
        <v/>
      </c>
      <c r="AV44" s="49"/>
      <c r="AW44" s="173"/>
    </row>
    <row r="45" spans="1:49" s="168" customFormat="1" ht="13" customHeight="1">
      <c r="A45" s="173" t="str">
        <f t="shared" si="2"/>
        <v/>
      </c>
      <c r="B45" s="302" t="str">
        <f t="shared" si="3"/>
        <v/>
      </c>
      <c r="C45" s="303"/>
      <c r="D45" s="173">
        <v>24</v>
      </c>
      <c r="E45" s="173" t="str">
        <f t="shared" si="4"/>
        <v/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29"/>
      <c r="AI45" s="36"/>
      <c r="AJ45" s="15"/>
      <c r="AK45" s="29"/>
      <c r="AL45" s="4"/>
      <c r="AM45" s="4"/>
      <c r="AN45" s="4"/>
      <c r="AO45" s="4"/>
      <c r="AP45" s="4"/>
      <c r="AQ45" s="170" t="str">
        <f t="shared" si="7"/>
        <v/>
      </c>
      <c r="AR45" s="170">
        <f t="shared" si="5"/>
        <v>0</v>
      </c>
      <c r="AS45" s="6" t="str">
        <f>UPPER(IF($AH45="","",IF(COUNTIF($AS$21:$AS44,$AH45)&lt;1,$AH45,"")))</f>
        <v/>
      </c>
      <c r="AT45" s="173" t="str">
        <f t="shared" si="6"/>
        <v/>
      </c>
      <c r="AU45" s="170" t="str">
        <f t="shared" si="8"/>
        <v/>
      </c>
      <c r="AV45" s="49"/>
      <c r="AW45" s="173"/>
    </row>
    <row r="46" spans="1:49" s="168" customFormat="1" ht="13">
      <c r="A46" s="173" t="str">
        <f t="shared" si="2"/>
        <v/>
      </c>
      <c r="B46" s="302" t="str">
        <f t="shared" si="3"/>
        <v/>
      </c>
      <c r="C46" s="303"/>
      <c r="D46" s="173">
        <v>25</v>
      </c>
      <c r="E46" s="173" t="str">
        <f t="shared" si="4"/>
        <v/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29"/>
      <c r="AI46" s="36"/>
      <c r="AJ46" s="15"/>
      <c r="AK46" s="29"/>
      <c r="AL46" s="4"/>
      <c r="AM46" s="4"/>
      <c r="AN46" s="4"/>
      <c r="AO46" s="4"/>
      <c r="AP46" s="4"/>
      <c r="AQ46" s="170" t="str">
        <f t="shared" si="7"/>
        <v/>
      </c>
      <c r="AR46" s="170">
        <f t="shared" si="5"/>
        <v>0</v>
      </c>
      <c r="AS46" s="6" t="str">
        <f>UPPER(IF($AH46="","",IF(COUNTIF($AS$21:$AS45,$AH46)&lt;1,$AH46,"")))</f>
        <v/>
      </c>
      <c r="AT46" s="173" t="str">
        <f t="shared" si="6"/>
        <v/>
      </c>
      <c r="AU46" s="170" t="str">
        <f t="shared" si="8"/>
        <v/>
      </c>
      <c r="AV46" s="49"/>
      <c r="AW46" s="173"/>
    </row>
    <row r="47" spans="1:49" s="168" customFormat="1" ht="13">
      <c r="A47" s="173" t="str">
        <f t="shared" si="2"/>
        <v/>
      </c>
      <c r="B47" s="302" t="str">
        <f t="shared" si="3"/>
        <v/>
      </c>
      <c r="C47" s="303"/>
      <c r="D47" s="173">
        <v>26</v>
      </c>
      <c r="E47" s="173" t="str">
        <f t="shared" si="4"/>
        <v/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29"/>
      <c r="AI47" s="36"/>
      <c r="AJ47" s="15"/>
      <c r="AK47" s="29"/>
      <c r="AL47" s="4"/>
      <c r="AM47" s="4"/>
      <c r="AN47" s="4"/>
      <c r="AO47" s="4"/>
      <c r="AP47" s="4"/>
      <c r="AQ47" s="170" t="str">
        <f t="shared" si="7"/>
        <v/>
      </c>
      <c r="AR47" s="170">
        <f t="shared" si="5"/>
        <v>0</v>
      </c>
      <c r="AS47" s="6" t="str">
        <f>UPPER(IF($AH47="","",IF(COUNTIF($AS$21:$AS46,$AH47)&lt;1,$AH47,"")))</f>
        <v/>
      </c>
      <c r="AT47" s="173" t="str">
        <f t="shared" si="6"/>
        <v/>
      </c>
      <c r="AU47" s="170" t="str">
        <f t="shared" si="8"/>
        <v/>
      </c>
      <c r="AV47" s="49"/>
      <c r="AW47" s="173"/>
    </row>
    <row r="48" spans="1:49" s="168" customFormat="1" ht="13" customHeight="1">
      <c r="A48" s="173" t="str">
        <f t="shared" si="2"/>
        <v/>
      </c>
      <c r="B48" s="302" t="str">
        <f t="shared" si="3"/>
        <v/>
      </c>
      <c r="C48" s="303"/>
      <c r="D48" s="173">
        <v>27</v>
      </c>
      <c r="E48" s="173" t="str">
        <f t="shared" si="4"/>
        <v/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29"/>
      <c r="AI48" s="36"/>
      <c r="AJ48" s="15"/>
      <c r="AK48" s="29"/>
      <c r="AL48" s="4"/>
      <c r="AM48" s="4"/>
      <c r="AN48" s="4"/>
      <c r="AO48" s="4"/>
      <c r="AP48" s="4"/>
      <c r="AQ48" s="170" t="str">
        <f t="shared" si="7"/>
        <v/>
      </c>
      <c r="AR48" s="170">
        <f t="shared" si="5"/>
        <v>0</v>
      </c>
      <c r="AS48" s="6" t="str">
        <f>UPPER(IF($AH48="","",IF(COUNTIF($AS$21:$AS47,$AH48)&lt;1,$AH48,"")))</f>
        <v/>
      </c>
      <c r="AT48" s="173" t="str">
        <f t="shared" si="6"/>
        <v/>
      </c>
      <c r="AU48" s="170" t="str">
        <f t="shared" si="8"/>
        <v/>
      </c>
      <c r="AV48" s="49"/>
      <c r="AW48" s="173"/>
    </row>
    <row r="49" spans="1:49" s="168" customFormat="1" ht="13" customHeight="1">
      <c r="A49" s="173" t="str">
        <f t="shared" si="2"/>
        <v/>
      </c>
      <c r="B49" s="302" t="str">
        <f t="shared" si="3"/>
        <v/>
      </c>
      <c r="C49" s="303"/>
      <c r="D49" s="173">
        <v>28</v>
      </c>
      <c r="E49" s="173" t="str">
        <f t="shared" si="4"/>
        <v/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29"/>
      <c r="AI49" s="36"/>
      <c r="AJ49" s="15"/>
      <c r="AK49" s="29"/>
      <c r="AL49" s="4"/>
      <c r="AM49" s="4"/>
      <c r="AN49" s="4"/>
      <c r="AO49" s="4"/>
      <c r="AP49" s="4"/>
      <c r="AQ49" s="170" t="str">
        <f t="shared" si="7"/>
        <v/>
      </c>
      <c r="AR49" s="170">
        <f t="shared" si="5"/>
        <v>0</v>
      </c>
      <c r="AS49" s="6" t="str">
        <f>UPPER(IF($AH49="","",IF(COUNTIF($AS$21:$AS48,$AH49)&lt;1,$AH49,"")))</f>
        <v/>
      </c>
      <c r="AT49" s="173" t="str">
        <f t="shared" si="6"/>
        <v/>
      </c>
      <c r="AU49" s="170" t="str">
        <f t="shared" si="8"/>
        <v/>
      </c>
      <c r="AV49" s="49"/>
      <c r="AW49" s="173"/>
    </row>
    <row r="50" spans="1:49" s="168" customFormat="1" ht="13" customHeight="1">
      <c r="A50" s="173" t="str">
        <f t="shared" si="2"/>
        <v/>
      </c>
      <c r="B50" s="302" t="str">
        <f t="shared" si="3"/>
        <v/>
      </c>
      <c r="C50" s="303"/>
      <c r="D50" s="173">
        <v>29</v>
      </c>
      <c r="E50" s="173" t="str">
        <f t="shared" si="4"/>
        <v/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29"/>
      <c r="AI50" s="36"/>
      <c r="AJ50" s="15"/>
      <c r="AK50" s="29"/>
      <c r="AL50" s="4"/>
      <c r="AM50" s="4"/>
      <c r="AN50" s="4"/>
      <c r="AO50" s="4"/>
      <c r="AP50" s="4"/>
      <c r="AQ50" s="170" t="str">
        <f t="shared" si="7"/>
        <v/>
      </c>
      <c r="AR50" s="170">
        <f t="shared" si="5"/>
        <v>0</v>
      </c>
      <c r="AS50" s="6" t="str">
        <f>UPPER(IF($AH50="","",IF(COUNTIF($AS$21:$AS49,$AH50)&lt;1,$AH50,"")))</f>
        <v/>
      </c>
      <c r="AT50" s="173" t="str">
        <f t="shared" si="6"/>
        <v/>
      </c>
      <c r="AU50" s="170" t="str">
        <f t="shared" si="8"/>
        <v/>
      </c>
      <c r="AV50" s="49"/>
      <c r="AW50" s="173"/>
    </row>
    <row r="51" spans="1:49" s="168" customFormat="1" ht="13" customHeight="1">
      <c r="A51" s="173" t="str">
        <f t="shared" si="2"/>
        <v/>
      </c>
      <c r="B51" s="302" t="str">
        <f t="shared" si="3"/>
        <v/>
      </c>
      <c r="C51" s="303"/>
      <c r="D51" s="173">
        <v>30</v>
      </c>
      <c r="E51" s="173" t="str">
        <f t="shared" si="4"/>
        <v/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29"/>
      <c r="AI51" s="36"/>
      <c r="AJ51" s="15"/>
      <c r="AK51" s="29"/>
      <c r="AL51" s="4"/>
      <c r="AM51" s="4"/>
      <c r="AN51" s="4"/>
      <c r="AO51" s="4"/>
      <c r="AP51" s="4"/>
      <c r="AQ51" s="170" t="str">
        <f t="shared" si="7"/>
        <v/>
      </c>
      <c r="AR51" s="170">
        <f t="shared" si="5"/>
        <v>0</v>
      </c>
      <c r="AS51" s="6" t="str">
        <f>UPPER(IF($AH51="","",IF(COUNTIF($AS$21:$AS50,$AH51)&lt;1,$AH51,"")))</f>
        <v/>
      </c>
      <c r="AT51" s="173" t="str">
        <f t="shared" si="6"/>
        <v/>
      </c>
      <c r="AU51" s="170" t="str">
        <f t="shared" si="8"/>
        <v/>
      </c>
      <c r="AV51" s="49"/>
      <c r="AW51" s="173"/>
    </row>
    <row r="52" spans="1:49" s="168" customFormat="1" ht="13" customHeight="1">
      <c r="A52" s="173" t="str">
        <f t="shared" si="2"/>
        <v/>
      </c>
      <c r="B52" s="302" t="str">
        <f t="shared" si="3"/>
        <v/>
      </c>
      <c r="C52" s="303"/>
      <c r="D52" s="173">
        <v>31</v>
      </c>
      <c r="E52" s="173" t="str">
        <f t="shared" si="4"/>
        <v/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29"/>
      <c r="AI52" s="36"/>
      <c r="AJ52" s="15"/>
      <c r="AK52" s="29"/>
      <c r="AL52" s="4"/>
      <c r="AM52" s="4"/>
      <c r="AN52" s="4"/>
      <c r="AO52" s="4"/>
      <c r="AP52" s="4"/>
      <c r="AQ52" s="170" t="str">
        <f t="shared" si="7"/>
        <v/>
      </c>
      <c r="AR52" s="170">
        <f t="shared" si="5"/>
        <v>0</v>
      </c>
      <c r="AS52" s="6" t="str">
        <f>UPPER(IF($AH52="","",IF(COUNTIF($AS$21:$AS51,$AH52)&lt;1,$AH52,"")))</f>
        <v/>
      </c>
      <c r="AT52" s="173" t="str">
        <f t="shared" si="6"/>
        <v/>
      </c>
      <c r="AU52" s="170" t="str">
        <f t="shared" si="8"/>
        <v/>
      </c>
      <c r="AV52" s="49"/>
      <c r="AW52" s="173"/>
    </row>
    <row r="53" spans="1:49" s="168" customFormat="1" ht="13" customHeight="1">
      <c r="A53" s="173" t="str">
        <f t="shared" si="2"/>
        <v/>
      </c>
      <c r="B53" s="302" t="str">
        <f t="shared" si="3"/>
        <v/>
      </c>
      <c r="C53" s="303"/>
      <c r="D53" s="173">
        <v>32</v>
      </c>
      <c r="E53" s="173" t="str">
        <f t="shared" si="4"/>
        <v/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29"/>
      <c r="AI53" s="36"/>
      <c r="AJ53" s="15"/>
      <c r="AK53" s="29"/>
      <c r="AL53" s="4"/>
      <c r="AM53" s="4"/>
      <c r="AN53" s="4"/>
      <c r="AO53" s="4"/>
      <c r="AP53" s="4"/>
      <c r="AQ53" s="170" t="str">
        <f t="shared" si="7"/>
        <v/>
      </c>
      <c r="AR53" s="170">
        <f t="shared" si="5"/>
        <v>0</v>
      </c>
      <c r="AS53" s="6" t="str">
        <f>UPPER(IF($AH53="","",IF(COUNTIF($AS$21:$AS52,$AH53)&lt;1,$AH53,"")))</f>
        <v/>
      </c>
      <c r="AT53" s="173" t="str">
        <f t="shared" si="6"/>
        <v/>
      </c>
      <c r="AU53" s="170" t="str">
        <f t="shared" si="8"/>
        <v/>
      </c>
      <c r="AV53" s="49"/>
      <c r="AW53" s="173"/>
    </row>
    <row r="54" spans="1:49" s="168" customFormat="1" ht="13" customHeight="1">
      <c r="A54" s="173" t="str">
        <f t="shared" si="2"/>
        <v/>
      </c>
      <c r="B54" s="302" t="str">
        <f t="shared" si="3"/>
        <v/>
      </c>
      <c r="C54" s="303"/>
      <c r="D54" s="173">
        <v>33</v>
      </c>
      <c r="E54" s="173" t="str">
        <f t="shared" ref="E54:E85" si="9">IF(COUNTA($R54:$W54)&gt;0,$H54&amp;"O",IF(COUNTA($Z54:$AB54)&gt;0,$H54&amp;"O",IF($AI54&lt;&gt;"",$H54&amp;"O",$A54)))</f>
        <v/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29"/>
      <c r="AI54" s="36"/>
      <c r="AJ54" s="15"/>
      <c r="AK54" s="29"/>
      <c r="AL54" s="4"/>
      <c r="AM54" s="4"/>
      <c r="AN54" s="4"/>
      <c r="AO54" s="4"/>
      <c r="AP54" s="4"/>
      <c r="AQ54" s="170" t="str">
        <f t="shared" si="7"/>
        <v/>
      </c>
      <c r="AR54" s="170">
        <f t="shared" si="5"/>
        <v>0</v>
      </c>
      <c r="AS54" s="6" t="str">
        <f>UPPER(IF($AH54="","",IF(COUNTIF($AS$21:$AS53,$AH54)&lt;1,$AH54,"")))</f>
        <v/>
      </c>
      <c r="AT54" s="173" t="str">
        <f t="shared" ref="AT54:AT85" si="10">IF($AH54="","",IF(COUNTIF($AH$22:$AH$121,$AH54)&lt;4,"每隊最少4人",IF(COUNTIF($AH$22:$AH$121,$AH54)&gt;6,"每隊最多6人",COUNTIF($AH$22:$AH$121,$AH54))))</f>
        <v/>
      </c>
      <c r="AU54" s="170" t="str">
        <f t="shared" si="8"/>
        <v/>
      </c>
      <c r="AV54" s="49"/>
      <c r="AW54" s="173"/>
    </row>
    <row r="55" spans="1:49" s="168" customFormat="1" ht="13" customHeight="1">
      <c r="A55" s="173" t="str">
        <f t="shared" si="2"/>
        <v/>
      </c>
      <c r="B55" s="302" t="str">
        <f t="shared" si="3"/>
        <v/>
      </c>
      <c r="C55" s="303"/>
      <c r="D55" s="173">
        <v>34</v>
      </c>
      <c r="E55" s="173" t="str">
        <f t="shared" si="9"/>
        <v/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29"/>
      <c r="AI55" s="36"/>
      <c r="AJ55" s="15"/>
      <c r="AK55" s="29"/>
      <c r="AL55" s="4"/>
      <c r="AM55" s="4"/>
      <c r="AN55" s="4"/>
      <c r="AO55" s="4"/>
      <c r="AP55" s="4"/>
      <c r="AQ55" s="170" t="str">
        <f t="shared" si="7"/>
        <v/>
      </c>
      <c r="AR55" s="170">
        <f t="shared" si="5"/>
        <v>0</v>
      </c>
      <c r="AS55" s="6" t="str">
        <f>UPPER(IF($AH55="","",IF(COUNTIF($AS$21:$AS54,$AH55)&lt;1,$AH55,"")))</f>
        <v/>
      </c>
      <c r="AT55" s="173" t="str">
        <f t="shared" si="10"/>
        <v/>
      </c>
      <c r="AU55" s="170" t="str">
        <f t="shared" si="8"/>
        <v/>
      </c>
      <c r="AV55" s="49"/>
      <c r="AW55" s="173"/>
    </row>
    <row r="56" spans="1:49" s="168" customFormat="1" ht="13" customHeight="1">
      <c r="A56" s="173" t="str">
        <f t="shared" si="2"/>
        <v/>
      </c>
      <c r="B56" s="302" t="str">
        <f t="shared" si="3"/>
        <v/>
      </c>
      <c r="C56" s="303"/>
      <c r="D56" s="173">
        <v>35</v>
      </c>
      <c r="E56" s="173" t="str">
        <f t="shared" si="9"/>
        <v/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29"/>
      <c r="AI56" s="36"/>
      <c r="AJ56" s="15"/>
      <c r="AK56" s="29"/>
      <c r="AL56" s="4"/>
      <c r="AM56" s="4"/>
      <c r="AN56" s="4"/>
      <c r="AO56" s="4"/>
      <c r="AP56" s="4"/>
      <c r="AQ56" s="170" t="str">
        <f t="shared" si="7"/>
        <v/>
      </c>
      <c r="AR56" s="170">
        <f t="shared" si="5"/>
        <v>0</v>
      </c>
      <c r="AS56" s="6" t="str">
        <f>UPPER(IF($AH56="","",IF(COUNTIF($AS$21:$AS55,$AH56)&lt;1,$AH56,"")))</f>
        <v/>
      </c>
      <c r="AT56" s="173" t="str">
        <f t="shared" si="10"/>
        <v/>
      </c>
      <c r="AU56" s="170" t="str">
        <f t="shared" si="8"/>
        <v/>
      </c>
      <c r="AV56" s="49"/>
      <c r="AW56" s="173"/>
    </row>
    <row r="57" spans="1:49" s="168" customFormat="1" ht="13" customHeight="1">
      <c r="A57" s="173" t="str">
        <f t="shared" si="2"/>
        <v/>
      </c>
      <c r="B57" s="302" t="str">
        <f t="shared" si="3"/>
        <v/>
      </c>
      <c r="C57" s="303"/>
      <c r="D57" s="173">
        <v>36</v>
      </c>
      <c r="E57" s="173" t="str">
        <f t="shared" si="9"/>
        <v/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29"/>
      <c r="AI57" s="36"/>
      <c r="AJ57" s="15"/>
      <c r="AK57" s="29"/>
      <c r="AL57" s="4"/>
      <c r="AM57" s="4"/>
      <c r="AN57" s="4"/>
      <c r="AO57" s="4"/>
      <c r="AP57" s="4"/>
      <c r="AQ57" s="170" t="str">
        <f t="shared" si="7"/>
        <v/>
      </c>
      <c r="AR57" s="170">
        <f t="shared" si="5"/>
        <v>0</v>
      </c>
      <c r="AS57" s="6" t="str">
        <f>UPPER(IF($AH57="","",IF(COUNTIF($AS$21:$AS56,$AH57)&lt;1,$AH57,"")))</f>
        <v/>
      </c>
      <c r="AT57" s="173" t="str">
        <f t="shared" si="10"/>
        <v/>
      </c>
      <c r="AU57" s="170" t="str">
        <f t="shared" si="8"/>
        <v/>
      </c>
      <c r="AV57" s="49"/>
      <c r="AW57" s="173"/>
    </row>
    <row r="58" spans="1:49" s="168" customFormat="1" ht="13" customHeight="1">
      <c r="A58" s="173" t="str">
        <f t="shared" si="2"/>
        <v/>
      </c>
      <c r="B58" s="302" t="str">
        <f t="shared" si="3"/>
        <v/>
      </c>
      <c r="C58" s="303"/>
      <c r="D58" s="173">
        <v>37</v>
      </c>
      <c r="E58" s="173" t="str">
        <f t="shared" si="9"/>
        <v/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29"/>
      <c r="AI58" s="36"/>
      <c r="AJ58" s="15"/>
      <c r="AK58" s="29"/>
      <c r="AL58" s="4"/>
      <c r="AM58" s="4"/>
      <c r="AN58" s="4"/>
      <c r="AO58" s="4"/>
      <c r="AP58" s="4"/>
      <c r="AQ58" s="170" t="str">
        <f t="shared" si="7"/>
        <v/>
      </c>
      <c r="AR58" s="170">
        <f t="shared" si="5"/>
        <v>0</v>
      </c>
      <c r="AS58" s="6" t="str">
        <f>UPPER(IF($AH58="","",IF(COUNTIF($AS$21:$AS57,$AH58)&lt;1,$AH58,"")))</f>
        <v/>
      </c>
      <c r="AT58" s="173" t="str">
        <f t="shared" si="10"/>
        <v/>
      </c>
      <c r="AU58" s="170" t="str">
        <f t="shared" si="8"/>
        <v/>
      </c>
      <c r="AV58" s="49"/>
      <c r="AW58" s="173"/>
    </row>
    <row r="59" spans="1:49" s="168" customFormat="1" ht="13" customHeight="1">
      <c r="A59" s="173" t="str">
        <f t="shared" si="2"/>
        <v/>
      </c>
      <c r="B59" s="302" t="str">
        <f t="shared" si="3"/>
        <v/>
      </c>
      <c r="C59" s="303"/>
      <c r="D59" s="173">
        <v>38</v>
      </c>
      <c r="E59" s="173" t="str">
        <f t="shared" si="9"/>
        <v/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29"/>
      <c r="AI59" s="36"/>
      <c r="AJ59" s="15"/>
      <c r="AK59" s="29"/>
      <c r="AL59" s="4"/>
      <c r="AM59" s="4"/>
      <c r="AN59" s="4"/>
      <c r="AO59" s="4"/>
      <c r="AP59" s="4"/>
      <c r="AQ59" s="170" t="str">
        <f t="shared" si="7"/>
        <v/>
      </c>
      <c r="AR59" s="170">
        <f t="shared" si="5"/>
        <v>0</v>
      </c>
      <c r="AS59" s="6" t="str">
        <f>UPPER(IF($AH59="","",IF(COUNTIF($AS$21:$AS58,$AH59)&lt;1,$AH59,"")))</f>
        <v/>
      </c>
      <c r="AT59" s="173" t="str">
        <f t="shared" si="10"/>
        <v/>
      </c>
      <c r="AU59" s="170" t="str">
        <f t="shared" si="8"/>
        <v/>
      </c>
      <c r="AV59" s="49"/>
      <c r="AW59" s="173"/>
    </row>
    <row r="60" spans="1:49" s="168" customFormat="1" ht="13" customHeight="1">
      <c r="A60" s="173" t="str">
        <f t="shared" si="2"/>
        <v/>
      </c>
      <c r="B60" s="302" t="str">
        <f t="shared" si="3"/>
        <v/>
      </c>
      <c r="C60" s="303"/>
      <c r="D60" s="173">
        <v>39</v>
      </c>
      <c r="E60" s="173" t="str">
        <f t="shared" si="9"/>
        <v/>
      </c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29"/>
      <c r="AI60" s="36"/>
      <c r="AJ60" s="15"/>
      <c r="AK60" s="29"/>
      <c r="AL60" s="4"/>
      <c r="AM60" s="4"/>
      <c r="AN60" s="4"/>
      <c r="AO60" s="4"/>
      <c r="AP60" s="4"/>
      <c r="AQ60" s="170" t="str">
        <f t="shared" si="7"/>
        <v/>
      </c>
      <c r="AR60" s="170">
        <f t="shared" si="5"/>
        <v>0</v>
      </c>
      <c r="AS60" s="6" t="str">
        <f>UPPER(IF($AH60="","",IF(COUNTIF($AS$21:$AS59,$AH60)&lt;1,$AH60,"")))</f>
        <v/>
      </c>
      <c r="AT60" s="173" t="str">
        <f t="shared" si="10"/>
        <v/>
      </c>
      <c r="AU60" s="170" t="str">
        <f t="shared" si="8"/>
        <v/>
      </c>
      <c r="AV60" s="49"/>
      <c r="AW60" s="173"/>
    </row>
    <row r="61" spans="1:49" s="168" customFormat="1" ht="13" customHeight="1">
      <c r="A61" s="173" t="str">
        <f t="shared" si="2"/>
        <v/>
      </c>
      <c r="B61" s="302" t="str">
        <f t="shared" si="3"/>
        <v/>
      </c>
      <c r="C61" s="303"/>
      <c r="D61" s="173">
        <v>40</v>
      </c>
      <c r="E61" s="173" t="str">
        <f t="shared" si="9"/>
        <v/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29"/>
      <c r="AI61" s="36"/>
      <c r="AJ61" s="15"/>
      <c r="AK61" s="29"/>
      <c r="AL61" s="4"/>
      <c r="AM61" s="4"/>
      <c r="AN61" s="4"/>
      <c r="AO61" s="4"/>
      <c r="AP61" s="4"/>
      <c r="AQ61" s="170" t="str">
        <f t="shared" si="7"/>
        <v/>
      </c>
      <c r="AR61" s="170">
        <f t="shared" si="5"/>
        <v>0</v>
      </c>
      <c r="AS61" s="6" t="str">
        <f>UPPER(IF($AH61="","",IF(COUNTIF($AS$21:$AS60,$AH61)&lt;1,$AH61,"")))</f>
        <v/>
      </c>
      <c r="AT61" s="173" t="str">
        <f t="shared" si="10"/>
        <v/>
      </c>
      <c r="AU61" s="170" t="str">
        <f t="shared" si="8"/>
        <v/>
      </c>
      <c r="AV61" s="49"/>
      <c r="AW61" s="173"/>
    </row>
    <row r="62" spans="1:49" s="168" customFormat="1" ht="13" customHeight="1">
      <c r="A62" s="173" t="str">
        <f t="shared" si="2"/>
        <v/>
      </c>
      <c r="B62" s="302" t="str">
        <f t="shared" si="3"/>
        <v/>
      </c>
      <c r="C62" s="303"/>
      <c r="D62" s="173">
        <v>41</v>
      </c>
      <c r="E62" s="173" t="str">
        <f t="shared" si="9"/>
        <v/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29"/>
      <c r="AI62" s="36"/>
      <c r="AJ62" s="15"/>
      <c r="AK62" s="29"/>
      <c r="AL62" s="4"/>
      <c r="AM62" s="4"/>
      <c r="AN62" s="4"/>
      <c r="AO62" s="4"/>
      <c r="AP62" s="4"/>
      <c r="AQ62" s="170" t="str">
        <f t="shared" si="7"/>
        <v/>
      </c>
      <c r="AR62" s="170">
        <f t="shared" si="5"/>
        <v>0</v>
      </c>
      <c r="AS62" s="6" t="str">
        <f>UPPER(IF($AH62="","",IF(COUNTIF($AS$21:$AS61,$AH62)&lt;1,$AH62,"")))</f>
        <v/>
      </c>
      <c r="AT62" s="173" t="str">
        <f t="shared" si="10"/>
        <v/>
      </c>
      <c r="AU62" s="170" t="str">
        <f t="shared" si="8"/>
        <v/>
      </c>
      <c r="AV62" s="49"/>
      <c r="AW62" s="173"/>
    </row>
    <row r="63" spans="1:49" s="168" customFormat="1" ht="13" customHeight="1">
      <c r="A63" s="173" t="str">
        <f t="shared" si="2"/>
        <v/>
      </c>
      <c r="B63" s="302" t="str">
        <f t="shared" si="3"/>
        <v/>
      </c>
      <c r="C63" s="303"/>
      <c r="D63" s="173">
        <v>42</v>
      </c>
      <c r="E63" s="173" t="str">
        <f t="shared" si="9"/>
        <v/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29"/>
      <c r="AI63" s="36"/>
      <c r="AJ63" s="15"/>
      <c r="AK63" s="29"/>
      <c r="AL63" s="4"/>
      <c r="AM63" s="4"/>
      <c r="AN63" s="4"/>
      <c r="AO63" s="4"/>
      <c r="AP63" s="4"/>
      <c r="AQ63" s="170" t="str">
        <f t="shared" si="7"/>
        <v/>
      </c>
      <c r="AR63" s="170">
        <f t="shared" si="5"/>
        <v>0</v>
      </c>
      <c r="AS63" s="6" t="str">
        <f>UPPER(IF($AH63="","",IF(COUNTIF($AS$21:$AS62,$AH63)&lt;1,$AH63,"")))</f>
        <v/>
      </c>
      <c r="AT63" s="173" t="str">
        <f t="shared" si="10"/>
        <v/>
      </c>
      <c r="AU63" s="170" t="str">
        <f t="shared" si="8"/>
        <v/>
      </c>
      <c r="AV63" s="49"/>
      <c r="AW63" s="173"/>
    </row>
    <row r="64" spans="1:49" s="168" customFormat="1" ht="13" customHeight="1">
      <c r="A64" s="173" t="str">
        <f t="shared" si="2"/>
        <v/>
      </c>
      <c r="B64" s="302" t="str">
        <f t="shared" si="3"/>
        <v/>
      </c>
      <c r="C64" s="303"/>
      <c r="D64" s="173">
        <v>43</v>
      </c>
      <c r="E64" s="173" t="str">
        <f t="shared" si="9"/>
        <v/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29"/>
      <c r="AI64" s="36"/>
      <c r="AJ64" s="15"/>
      <c r="AK64" s="29"/>
      <c r="AL64" s="4"/>
      <c r="AM64" s="4"/>
      <c r="AN64" s="4"/>
      <c r="AO64" s="4"/>
      <c r="AP64" s="4"/>
      <c r="AQ64" s="170" t="str">
        <f t="shared" si="7"/>
        <v/>
      </c>
      <c r="AR64" s="170">
        <f t="shared" si="5"/>
        <v>0</v>
      </c>
      <c r="AS64" s="6" t="str">
        <f>UPPER(IF($AH64="","",IF(COUNTIF($AS$21:$AS63,$AH64)&lt;1,$AH64,"")))</f>
        <v/>
      </c>
      <c r="AT64" s="173" t="str">
        <f t="shared" si="10"/>
        <v/>
      </c>
      <c r="AU64" s="170" t="str">
        <f t="shared" si="8"/>
        <v/>
      </c>
      <c r="AV64" s="49"/>
      <c r="AW64" s="173"/>
    </row>
    <row r="65" spans="1:49" s="168" customFormat="1" ht="13" customHeight="1">
      <c r="A65" s="173" t="str">
        <f t="shared" si="2"/>
        <v/>
      </c>
      <c r="B65" s="302" t="str">
        <f t="shared" si="3"/>
        <v/>
      </c>
      <c r="C65" s="303"/>
      <c r="D65" s="173">
        <v>44</v>
      </c>
      <c r="E65" s="173" t="str">
        <f t="shared" si="9"/>
        <v/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29"/>
      <c r="AI65" s="36"/>
      <c r="AJ65" s="15"/>
      <c r="AK65" s="29"/>
      <c r="AL65" s="4"/>
      <c r="AM65" s="4"/>
      <c r="AN65" s="4"/>
      <c r="AO65" s="4"/>
      <c r="AP65" s="4"/>
      <c r="AQ65" s="170" t="str">
        <f t="shared" si="7"/>
        <v/>
      </c>
      <c r="AR65" s="170">
        <f t="shared" si="5"/>
        <v>0</v>
      </c>
      <c r="AS65" s="6" t="str">
        <f>UPPER(IF($AH65="","",IF(COUNTIF($AS$21:$AS64,$AH65)&lt;1,$AH65,"")))</f>
        <v/>
      </c>
      <c r="AT65" s="173" t="str">
        <f t="shared" si="10"/>
        <v/>
      </c>
      <c r="AU65" s="170" t="str">
        <f t="shared" si="8"/>
        <v/>
      </c>
      <c r="AV65" s="49"/>
      <c r="AW65" s="173"/>
    </row>
    <row r="66" spans="1:49" s="168" customFormat="1" ht="13" customHeight="1">
      <c r="A66" s="173" t="str">
        <f t="shared" si="2"/>
        <v/>
      </c>
      <c r="B66" s="302" t="str">
        <f t="shared" si="3"/>
        <v/>
      </c>
      <c r="C66" s="303"/>
      <c r="D66" s="173">
        <v>45</v>
      </c>
      <c r="E66" s="173" t="str">
        <f t="shared" si="9"/>
        <v/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29"/>
      <c r="AI66" s="36"/>
      <c r="AJ66" s="15"/>
      <c r="AK66" s="29"/>
      <c r="AL66" s="4"/>
      <c r="AM66" s="4"/>
      <c r="AN66" s="4"/>
      <c r="AO66" s="4"/>
      <c r="AP66" s="4"/>
      <c r="AQ66" s="170" t="str">
        <f t="shared" si="7"/>
        <v/>
      </c>
      <c r="AR66" s="170">
        <f t="shared" si="5"/>
        <v>0</v>
      </c>
      <c r="AS66" s="6" t="str">
        <f>UPPER(IF($AH66="","",IF(COUNTIF($AS$21:$AS65,$AH66)&lt;1,$AH66,"")))</f>
        <v/>
      </c>
      <c r="AT66" s="173" t="str">
        <f t="shared" si="10"/>
        <v/>
      </c>
      <c r="AU66" s="170" t="str">
        <f t="shared" si="8"/>
        <v/>
      </c>
      <c r="AV66" s="49"/>
      <c r="AW66" s="173"/>
    </row>
    <row r="67" spans="1:49" s="168" customFormat="1" ht="13" customHeight="1">
      <c r="A67" s="173" t="str">
        <f t="shared" si="2"/>
        <v/>
      </c>
      <c r="B67" s="302" t="str">
        <f t="shared" si="3"/>
        <v/>
      </c>
      <c r="C67" s="303"/>
      <c r="D67" s="173">
        <v>46</v>
      </c>
      <c r="E67" s="173" t="str">
        <f t="shared" si="9"/>
        <v/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29"/>
      <c r="AI67" s="36"/>
      <c r="AJ67" s="15"/>
      <c r="AK67" s="29"/>
      <c r="AL67" s="4"/>
      <c r="AM67" s="4"/>
      <c r="AN67" s="4"/>
      <c r="AO67" s="4"/>
      <c r="AP67" s="4"/>
      <c r="AQ67" s="170" t="str">
        <f t="shared" si="7"/>
        <v/>
      </c>
      <c r="AR67" s="170">
        <f t="shared" si="5"/>
        <v>0</v>
      </c>
      <c r="AS67" s="6" t="str">
        <f>UPPER(IF($AH67="","",IF(COUNTIF($AS$21:$AS66,$AH67)&lt;1,$AH67,"")))</f>
        <v/>
      </c>
      <c r="AT67" s="173" t="str">
        <f t="shared" si="10"/>
        <v/>
      </c>
      <c r="AU67" s="170" t="str">
        <f t="shared" si="8"/>
        <v/>
      </c>
      <c r="AV67" s="49"/>
      <c r="AW67" s="173"/>
    </row>
    <row r="68" spans="1:49" s="168" customFormat="1" ht="13" customHeight="1">
      <c r="A68" s="173" t="str">
        <f t="shared" si="2"/>
        <v/>
      </c>
      <c r="B68" s="302" t="str">
        <f t="shared" si="3"/>
        <v/>
      </c>
      <c r="C68" s="303"/>
      <c r="D68" s="173">
        <v>47</v>
      </c>
      <c r="E68" s="173" t="str">
        <f t="shared" si="9"/>
        <v/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29"/>
      <c r="AI68" s="36"/>
      <c r="AJ68" s="15"/>
      <c r="AK68" s="29"/>
      <c r="AL68" s="4"/>
      <c r="AM68" s="4"/>
      <c r="AN68" s="4"/>
      <c r="AO68" s="4"/>
      <c r="AP68" s="4"/>
      <c r="AQ68" s="170" t="str">
        <f t="shared" si="7"/>
        <v/>
      </c>
      <c r="AR68" s="170">
        <f t="shared" si="5"/>
        <v>0</v>
      </c>
      <c r="AS68" s="6" t="str">
        <f>UPPER(IF($AH68="","",IF(COUNTIF($AS$21:$AS67,$AH68)&lt;1,$AH68,"")))</f>
        <v/>
      </c>
      <c r="AT68" s="173" t="str">
        <f t="shared" si="10"/>
        <v/>
      </c>
      <c r="AU68" s="170" t="str">
        <f t="shared" si="8"/>
        <v/>
      </c>
      <c r="AV68" s="49"/>
      <c r="AW68" s="173"/>
    </row>
    <row r="69" spans="1:49" s="168" customFormat="1" ht="13" customHeight="1">
      <c r="A69" s="173" t="str">
        <f t="shared" si="2"/>
        <v/>
      </c>
      <c r="B69" s="302" t="str">
        <f t="shared" si="3"/>
        <v/>
      </c>
      <c r="C69" s="303"/>
      <c r="D69" s="173">
        <v>48</v>
      </c>
      <c r="E69" s="173" t="str">
        <f t="shared" si="9"/>
        <v/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29"/>
      <c r="AI69" s="36"/>
      <c r="AJ69" s="15"/>
      <c r="AK69" s="29"/>
      <c r="AL69" s="4"/>
      <c r="AM69" s="4"/>
      <c r="AN69" s="4"/>
      <c r="AO69" s="4"/>
      <c r="AP69" s="4"/>
      <c r="AQ69" s="170" t="str">
        <f t="shared" si="7"/>
        <v/>
      </c>
      <c r="AR69" s="170">
        <f t="shared" si="5"/>
        <v>0</v>
      </c>
      <c r="AS69" s="6" t="str">
        <f>UPPER(IF($AH69="","",IF(COUNTIF($AS$21:$AS68,$AH69)&lt;1,$AH69,"")))</f>
        <v/>
      </c>
      <c r="AT69" s="173" t="str">
        <f t="shared" si="10"/>
        <v/>
      </c>
      <c r="AU69" s="170" t="str">
        <f t="shared" si="8"/>
        <v/>
      </c>
      <c r="AV69" s="49"/>
      <c r="AW69" s="173"/>
    </row>
    <row r="70" spans="1:49" s="168" customFormat="1" ht="13" customHeight="1">
      <c r="A70" s="173" t="str">
        <f t="shared" si="2"/>
        <v/>
      </c>
      <c r="B70" s="302" t="str">
        <f t="shared" si="3"/>
        <v/>
      </c>
      <c r="C70" s="303"/>
      <c r="D70" s="173">
        <v>49</v>
      </c>
      <c r="E70" s="173" t="str">
        <f t="shared" si="9"/>
        <v/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29"/>
      <c r="AI70" s="36"/>
      <c r="AJ70" s="15"/>
      <c r="AK70" s="29"/>
      <c r="AL70" s="4"/>
      <c r="AM70" s="4"/>
      <c r="AN70" s="4"/>
      <c r="AO70" s="4"/>
      <c r="AP70" s="4"/>
      <c r="AQ70" s="170" t="str">
        <f t="shared" si="7"/>
        <v/>
      </c>
      <c r="AR70" s="170">
        <f t="shared" si="5"/>
        <v>0</v>
      </c>
      <c r="AS70" s="6" t="str">
        <f>UPPER(IF($AH70="","",IF(COUNTIF($AS$21:$AS69,$AH70)&lt;1,$AH70,"")))</f>
        <v/>
      </c>
      <c r="AT70" s="173" t="str">
        <f t="shared" si="10"/>
        <v/>
      </c>
      <c r="AU70" s="170" t="str">
        <f t="shared" si="8"/>
        <v/>
      </c>
      <c r="AV70" s="49"/>
      <c r="AW70" s="173"/>
    </row>
    <row r="71" spans="1:49" s="168" customFormat="1" ht="13" customHeight="1">
      <c r="A71" s="173" t="str">
        <f t="shared" si="2"/>
        <v/>
      </c>
      <c r="B71" s="302" t="str">
        <f t="shared" si="3"/>
        <v/>
      </c>
      <c r="C71" s="303"/>
      <c r="D71" s="173">
        <v>50</v>
      </c>
      <c r="E71" s="173" t="str">
        <f t="shared" si="9"/>
        <v/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29"/>
      <c r="AI71" s="36"/>
      <c r="AJ71" s="15"/>
      <c r="AK71" s="29"/>
      <c r="AL71" s="4"/>
      <c r="AM71" s="4"/>
      <c r="AN71" s="4"/>
      <c r="AO71" s="4"/>
      <c r="AP71" s="4"/>
      <c r="AQ71" s="170" t="str">
        <f t="shared" si="7"/>
        <v/>
      </c>
      <c r="AR71" s="170">
        <f t="shared" si="5"/>
        <v>0</v>
      </c>
      <c r="AS71" s="6" t="str">
        <f>UPPER(IF($AH71="","",IF(COUNTIF($AS$21:$AS70,$AH71)&lt;1,$AH71,"")))</f>
        <v/>
      </c>
      <c r="AT71" s="173" t="str">
        <f t="shared" si="10"/>
        <v/>
      </c>
      <c r="AU71" s="170" t="str">
        <f t="shared" si="8"/>
        <v/>
      </c>
      <c r="AV71" s="49"/>
      <c r="AW71" s="173"/>
    </row>
    <row r="72" spans="1:49" s="168" customFormat="1" ht="13" customHeight="1">
      <c r="A72" s="173" t="str">
        <f t="shared" si="2"/>
        <v/>
      </c>
      <c r="B72" s="302" t="str">
        <f t="shared" si="3"/>
        <v/>
      </c>
      <c r="C72" s="303"/>
      <c r="D72" s="173">
        <v>51</v>
      </c>
      <c r="E72" s="173" t="str">
        <f t="shared" si="9"/>
        <v/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29"/>
      <c r="AI72" s="36"/>
      <c r="AJ72" s="15"/>
      <c r="AK72" s="29"/>
      <c r="AL72" s="4"/>
      <c r="AM72" s="4"/>
      <c r="AN72" s="4"/>
      <c r="AO72" s="4"/>
      <c r="AP72" s="4"/>
      <c r="AQ72" s="170" t="str">
        <f t="shared" si="7"/>
        <v/>
      </c>
      <c r="AR72" s="170">
        <f t="shared" si="5"/>
        <v>0</v>
      </c>
      <c r="AS72" s="6" t="str">
        <f>UPPER(IF($AH72="","",IF(COUNTIF($AS$21:$AS71,$AH72)&lt;1,$AH72,"")))</f>
        <v/>
      </c>
      <c r="AT72" s="173" t="str">
        <f t="shared" si="10"/>
        <v/>
      </c>
      <c r="AU72" s="170" t="str">
        <f t="shared" si="8"/>
        <v/>
      </c>
      <c r="AV72" s="49"/>
      <c r="AW72" s="173"/>
    </row>
    <row r="73" spans="1:49" s="168" customFormat="1" ht="13" customHeight="1">
      <c r="A73" s="173" t="str">
        <f t="shared" si="2"/>
        <v/>
      </c>
      <c r="B73" s="302" t="str">
        <f t="shared" si="3"/>
        <v/>
      </c>
      <c r="C73" s="303"/>
      <c r="D73" s="173">
        <v>52</v>
      </c>
      <c r="E73" s="173" t="str">
        <f t="shared" si="9"/>
        <v/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29"/>
      <c r="AI73" s="36"/>
      <c r="AJ73" s="15"/>
      <c r="AK73" s="29"/>
      <c r="AL73" s="4"/>
      <c r="AM73" s="4"/>
      <c r="AN73" s="4"/>
      <c r="AO73" s="4"/>
      <c r="AP73" s="4"/>
      <c r="AQ73" s="170" t="str">
        <f t="shared" si="7"/>
        <v/>
      </c>
      <c r="AR73" s="170">
        <f t="shared" si="5"/>
        <v>0</v>
      </c>
      <c r="AS73" s="6" t="str">
        <f>UPPER(IF($AH73="","",IF(COUNTIF($AS$21:$AS72,$AH73)&lt;1,$AH73,"")))</f>
        <v/>
      </c>
      <c r="AT73" s="173" t="str">
        <f t="shared" si="10"/>
        <v/>
      </c>
      <c r="AU73" s="170" t="str">
        <f t="shared" si="8"/>
        <v/>
      </c>
      <c r="AV73" s="49"/>
      <c r="AW73" s="173"/>
    </row>
    <row r="74" spans="1:49" s="168" customFormat="1" ht="13" customHeight="1">
      <c r="A74" s="173" t="str">
        <f t="shared" si="2"/>
        <v/>
      </c>
      <c r="B74" s="302" t="str">
        <f t="shared" si="3"/>
        <v/>
      </c>
      <c r="C74" s="303"/>
      <c r="D74" s="173">
        <v>53</v>
      </c>
      <c r="E74" s="173" t="str">
        <f t="shared" si="9"/>
        <v/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29"/>
      <c r="AI74" s="36"/>
      <c r="AJ74" s="15"/>
      <c r="AK74" s="29"/>
      <c r="AL74" s="4"/>
      <c r="AM74" s="4"/>
      <c r="AN74" s="4"/>
      <c r="AO74" s="4"/>
      <c r="AP74" s="4"/>
      <c r="AQ74" s="170" t="str">
        <f t="shared" si="7"/>
        <v/>
      </c>
      <c r="AR74" s="170">
        <f t="shared" si="5"/>
        <v>0</v>
      </c>
      <c r="AS74" s="6" t="str">
        <f>UPPER(IF($AH74="","",IF(COUNTIF($AS$21:$AS73,$AH74)&lt;1,$AH74,"")))</f>
        <v/>
      </c>
      <c r="AT74" s="173" t="str">
        <f t="shared" si="10"/>
        <v/>
      </c>
      <c r="AU74" s="170" t="str">
        <f t="shared" si="8"/>
        <v/>
      </c>
      <c r="AV74" s="49"/>
      <c r="AW74" s="173"/>
    </row>
    <row r="75" spans="1:49" s="168" customFormat="1" ht="13" customHeight="1">
      <c r="A75" s="173" t="str">
        <f t="shared" si="2"/>
        <v/>
      </c>
      <c r="B75" s="302" t="str">
        <f t="shared" si="3"/>
        <v/>
      </c>
      <c r="C75" s="303"/>
      <c r="D75" s="173">
        <v>54</v>
      </c>
      <c r="E75" s="173" t="str">
        <f t="shared" si="9"/>
        <v/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29"/>
      <c r="AI75" s="36"/>
      <c r="AJ75" s="15"/>
      <c r="AK75" s="29"/>
      <c r="AL75" s="4"/>
      <c r="AM75" s="4"/>
      <c r="AN75" s="4"/>
      <c r="AO75" s="4"/>
      <c r="AP75" s="4"/>
      <c r="AQ75" s="170" t="str">
        <f t="shared" si="7"/>
        <v/>
      </c>
      <c r="AR75" s="170">
        <f t="shared" si="5"/>
        <v>0</v>
      </c>
      <c r="AS75" s="6" t="str">
        <f>UPPER(IF($AH75="","",IF(COUNTIF($AS$21:$AS74,$AH75)&lt;1,$AH75,"")))</f>
        <v/>
      </c>
      <c r="AT75" s="173" t="str">
        <f t="shared" si="10"/>
        <v/>
      </c>
      <c r="AU75" s="170" t="str">
        <f t="shared" si="8"/>
        <v/>
      </c>
      <c r="AV75" s="49"/>
      <c r="AW75" s="173"/>
    </row>
    <row r="76" spans="1:49" s="168" customFormat="1" ht="13" customHeight="1">
      <c r="A76" s="173" t="str">
        <f t="shared" si="2"/>
        <v/>
      </c>
      <c r="B76" s="302" t="str">
        <f t="shared" si="3"/>
        <v/>
      </c>
      <c r="C76" s="303"/>
      <c r="D76" s="173">
        <v>55</v>
      </c>
      <c r="E76" s="173" t="str">
        <f t="shared" si="9"/>
        <v/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29"/>
      <c r="AI76" s="36"/>
      <c r="AJ76" s="15"/>
      <c r="AK76" s="29"/>
      <c r="AL76" s="4"/>
      <c r="AM76" s="4"/>
      <c r="AN76" s="4"/>
      <c r="AO76" s="4"/>
      <c r="AP76" s="4"/>
      <c r="AQ76" s="170" t="str">
        <f t="shared" si="7"/>
        <v/>
      </c>
      <c r="AR76" s="170">
        <f t="shared" si="5"/>
        <v>0</v>
      </c>
      <c r="AS76" s="6" t="str">
        <f>UPPER(IF($AH76="","",IF(COUNTIF($AS$21:$AS75,$AH76)&lt;1,$AH76,"")))</f>
        <v/>
      </c>
      <c r="AT76" s="173" t="str">
        <f t="shared" si="10"/>
        <v/>
      </c>
      <c r="AU76" s="170" t="str">
        <f t="shared" si="8"/>
        <v/>
      </c>
      <c r="AV76" s="49"/>
      <c r="AW76" s="173"/>
    </row>
    <row r="77" spans="1:49" s="168" customFormat="1" ht="13" customHeight="1">
      <c r="A77" s="173" t="str">
        <f t="shared" si="2"/>
        <v/>
      </c>
      <c r="B77" s="302" t="str">
        <f t="shared" si="3"/>
        <v/>
      </c>
      <c r="C77" s="303"/>
      <c r="D77" s="173">
        <v>56</v>
      </c>
      <c r="E77" s="173" t="str">
        <f t="shared" si="9"/>
        <v/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29"/>
      <c r="AI77" s="36"/>
      <c r="AJ77" s="15"/>
      <c r="AK77" s="29"/>
      <c r="AL77" s="4"/>
      <c r="AM77" s="4"/>
      <c r="AN77" s="4"/>
      <c r="AO77" s="4"/>
      <c r="AP77" s="4"/>
      <c r="AQ77" s="170" t="str">
        <f t="shared" si="7"/>
        <v/>
      </c>
      <c r="AR77" s="170">
        <f t="shared" si="5"/>
        <v>0</v>
      </c>
      <c r="AS77" s="6" t="str">
        <f>UPPER(IF($AH77="","",IF(COUNTIF($AS$21:$AS76,$AH77)&lt;1,$AH77,"")))</f>
        <v/>
      </c>
      <c r="AT77" s="173" t="str">
        <f t="shared" si="10"/>
        <v/>
      </c>
      <c r="AU77" s="170" t="str">
        <f t="shared" si="8"/>
        <v/>
      </c>
      <c r="AV77" s="49"/>
      <c r="AW77" s="173"/>
    </row>
    <row r="78" spans="1:49" s="168" customFormat="1" ht="13" customHeight="1">
      <c r="A78" s="173" t="str">
        <f t="shared" si="2"/>
        <v/>
      </c>
      <c r="B78" s="302" t="str">
        <f t="shared" si="3"/>
        <v/>
      </c>
      <c r="C78" s="303"/>
      <c r="D78" s="173">
        <v>57</v>
      </c>
      <c r="E78" s="173" t="str">
        <f t="shared" si="9"/>
        <v/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29"/>
      <c r="AI78" s="36"/>
      <c r="AJ78" s="15"/>
      <c r="AK78" s="29"/>
      <c r="AL78" s="4"/>
      <c r="AM78" s="4"/>
      <c r="AN78" s="4"/>
      <c r="AO78" s="4"/>
      <c r="AP78" s="4"/>
      <c r="AQ78" s="170" t="str">
        <f t="shared" si="7"/>
        <v/>
      </c>
      <c r="AR78" s="170">
        <f t="shared" si="5"/>
        <v>0</v>
      </c>
      <c r="AS78" s="6" t="str">
        <f>UPPER(IF($AH78="","",IF(COUNTIF($AS$21:$AS77,$AH78)&lt;1,$AH78,"")))</f>
        <v/>
      </c>
      <c r="AT78" s="173" t="str">
        <f t="shared" si="10"/>
        <v/>
      </c>
      <c r="AU78" s="170" t="str">
        <f t="shared" si="8"/>
        <v/>
      </c>
      <c r="AV78" s="49"/>
      <c r="AW78" s="173"/>
    </row>
    <row r="79" spans="1:49" s="168" customFormat="1" ht="13" customHeight="1">
      <c r="A79" s="173" t="str">
        <f t="shared" si="2"/>
        <v/>
      </c>
      <c r="B79" s="302" t="str">
        <f t="shared" si="3"/>
        <v/>
      </c>
      <c r="C79" s="303"/>
      <c r="D79" s="173">
        <v>58</v>
      </c>
      <c r="E79" s="173" t="str">
        <f t="shared" si="9"/>
        <v/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29"/>
      <c r="AI79" s="36"/>
      <c r="AJ79" s="15"/>
      <c r="AK79" s="29"/>
      <c r="AL79" s="4"/>
      <c r="AM79" s="4"/>
      <c r="AN79" s="4"/>
      <c r="AO79" s="4"/>
      <c r="AP79" s="4"/>
      <c r="AQ79" s="170" t="str">
        <f t="shared" si="7"/>
        <v/>
      </c>
      <c r="AR79" s="170">
        <f t="shared" si="5"/>
        <v>0</v>
      </c>
      <c r="AS79" s="6" t="str">
        <f>UPPER(IF($AH79="","",IF(COUNTIF($AS$21:$AS78,$AH79)&lt;1,$AH79,"")))</f>
        <v/>
      </c>
      <c r="AT79" s="173" t="str">
        <f t="shared" si="10"/>
        <v/>
      </c>
      <c r="AU79" s="170" t="str">
        <f t="shared" si="8"/>
        <v/>
      </c>
      <c r="AV79" s="49"/>
      <c r="AW79" s="173"/>
    </row>
    <row r="80" spans="1:49" s="168" customFormat="1" ht="13">
      <c r="A80" s="173" t="str">
        <f t="shared" si="2"/>
        <v/>
      </c>
      <c r="B80" s="302" t="str">
        <f t="shared" si="3"/>
        <v/>
      </c>
      <c r="C80" s="303"/>
      <c r="D80" s="173">
        <v>59</v>
      </c>
      <c r="E80" s="173" t="str">
        <f t="shared" si="9"/>
        <v/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29"/>
      <c r="AI80" s="36"/>
      <c r="AJ80" s="15"/>
      <c r="AK80" s="29"/>
      <c r="AL80" s="4"/>
      <c r="AM80" s="4"/>
      <c r="AN80" s="4"/>
      <c r="AO80" s="4"/>
      <c r="AP80" s="4"/>
      <c r="AQ80" s="170" t="str">
        <f t="shared" si="7"/>
        <v/>
      </c>
      <c r="AR80" s="170">
        <f t="shared" si="5"/>
        <v>0</v>
      </c>
      <c r="AS80" s="6" t="str">
        <f>UPPER(IF($AH80="","",IF(COUNTIF($AS$21:$AS79,$AH80)&lt;1,$AH80,"")))</f>
        <v/>
      </c>
      <c r="AT80" s="173" t="str">
        <f t="shared" si="10"/>
        <v/>
      </c>
      <c r="AU80" s="170" t="str">
        <f t="shared" si="8"/>
        <v/>
      </c>
      <c r="AV80" s="49"/>
      <c r="AW80" s="173"/>
    </row>
    <row r="81" spans="1:49" s="168" customFormat="1" ht="13" customHeight="1">
      <c r="A81" s="173" t="str">
        <f t="shared" si="2"/>
        <v/>
      </c>
      <c r="B81" s="302" t="str">
        <f t="shared" si="3"/>
        <v/>
      </c>
      <c r="C81" s="303"/>
      <c r="D81" s="173">
        <v>60</v>
      </c>
      <c r="E81" s="173" t="str">
        <f t="shared" si="9"/>
        <v/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29"/>
      <c r="AI81" s="36"/>
      <c r="AJ81" s="15"/>
      <c r="AK81" s="29"/>
      <c r="AL81" s="4"/>
      <c r="AM81" s="4"/>
      <c r="AN81" s="4"/>
      <c r="AO81" s="4"/>
      <c r="AP81" s="4"/>
      <c r="AQ81" s="170" t="str">
        <f t="shared" si="7"/>
        <v/>
      </c>
      <c r="AR81" s="170">
        <f t="shared" si="5"/>
        <v>0</v>
      </c>
      <c r="AS81" s="6" t="str">
        <f>UPPER(IF($AH81="","",IF(COUNTIF($AS$21:$AS80,$AH81)&lt;1,$AH81,"")))</f>
        <v/>
      </c>
      <c r="AT81" s="173" t="str">
        <f t="shared" si="10"/>
        <v/>
      </c>
      <c r="AU81" s="170" t="str">
        <f t="shared" si="8"/>
        <v/>
      </c>
      <c r="AV81" s="49"/>
      <c r="AW81" s="173"/>
    </row>
    <row r="82" spans="1:49" s="168" customFormat="1" ht="13" customHeight="1">
      <c r="A82" s="173" t="str">
        <f t="shared" si="2"/>
        <v/>
      </c>
      <c r="B82" s="302" t="str">
        <f t="shared" si="3"/>
        <v/>
      </c>
      <c r="C82" s="303"/>
      <c r="D82" s="173">
        <v>61</v>
      </c>
      <c r="E82" s="173" t="str">
        <f t="shared" si="9"/>
        <v/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29"/>
      <c r="AI82" s="36"/>
      <c r="AJ82" s="15"/>
      <c r="AK82" s="29"/>
      <c r="AL82" s="4"/>
      <c r="AM82" s="4"/>
      <c r="AN82" s="4"/>
      <c r="AO82" s="4"/>
      <c r="AP82" s="4"/>
      <c r="AQ82" s="170" t="str">
        <f t="shared" si="7"/>
        <v/>
      </c>
      <c r="AR82" s="170">
        <f t="shared" si="5"/>
        <v>0</v>
      </c>
      <c r="AS82" s="6" t="str">
        <f>UPPER(IF($AH82="","",IF(COUNTIF($AS$21:$AS81,$AH82)&lt;1,$AH82,"")))</f>
        <v/>
      </c>
      <c r="AT82" s="173" t="str">
        <f t="shared" si="10"/>
        <v/>
      </c>
      <c r="AU82" s="170" t="str">
        <f t="shared" si="8"/>
        <v/>
      </c>
      <c r="AV82" s="49"/>
      <c r="AW82" s="173"/>
    </row>
    <row r="83" spans="1:49" s="168" customFormat="1" ht="13" customHeight="1">
      <c r="A83" s="173" t="str">
        <f t="shared" si="2"/>
        <v/>
      </c>
      <c r="B83" s="302" t="str">
        <f t="shared" si="3"/>
        <v/>
      </c>
      <c r="C83" s="303"/>
      <c r="D83" s="173">
        <v>62</v>
      </c>
      <c r="E83" s="173" t="str">
        <f t="shared" si="9"/>
        <v/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29"/>
      <c r="AI83" s="36"/>
      <c r="AJ83" s="15"/>
      <c r="AK83" s="29"/>
      <c r="AL83" s="4"/>
      <c r="AM83" s="4"/>
      <c r="AN83" s="4"/>
      <c r="AO83" s="4"/>
      <c r="AP83" s="4"/>
      <c r="AQ83" s="170" t="str">
        <f t="shared" si="7"/>
        <v/>
      </c>
      <c r="AR83" s="170">
        <f t="shared" si="5"/>
        <v>0</v>
      </c>
      <c r="AS83" s="6" t="str">
        <f>UPPER(IF($AH83="","",IF(COUNTIF($AS$21:$AS82,$AH83)&lt;1,$AH83,"")))</f>
        <v/>
      </c>
      <c r="AT83" s="173" t="str">
        <f t="shared" si="10"/>
        <v/>
      </c>
      <c r="AU83" s="170" t="str">
        <f t="shared" si="8"/>
        <v/>
      </c>
      <c r="AV83" s="49"/>
      <c r="AW83" s="173"/>
    </row>
    <row r="84" spans="1:49" s="168" customFormat="1" ht="13" customHeight="1">
      <c r="A84" s="173" t="str">
        <f t="shared" si="2"/>
        <v/>
      </c>
      <c r="B84" s="302" t="str">
        <f t="shared" si="3"/>
        <v/>
      </c>
      <c r="C84" s="303"/>
      <c r="D84" s="173">
        <v>63</v>
      </c>
      <c r="E84" s="173" t="str">
        <f t="shared" si="9"/>
        <v/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29"/>
      <c r="AI84" s="36"/>
      <c r="AJ84" s="15"/>
      <c r="AK84" s="29"/>
      <c r="AL84" s="4"/>
      <c r="AM84" s="4"/>
      <c r="AN84" s="4"/>
      <c r="AO84" s="4"/>
      <c r="AP84" s="4"/>
      <c r="AQ84" s="170" t="str">
        <f t="shared" si="7"/>
        <v/>
      </c>
      <c r="AR84" s="170">
        <f t="shared" si="5"/>
        <v>0</v>
      </c>
      <c r="AS84" s="6" t="str">
        <f>UPPER(IF($AH84="","",IF(COUNTIF($AS$21:$AS83,$AH84)&lt;1,$AH84,"")))</f>
        <v/>
      </c>
      <c r="AT84" s="173" t="str">
        <f t="shared" si="10"/>
        <v/>
      </c>
      <c r="AU84" s="170" t="str">
        <f t="shared" si="8"/>
        <v/>
      </c>
      <c r="AV84" s="49"/>
      <c r="AW84" s="173"/>
    </row>
    <row r="85" spans="1:49" s="168" customFormat="1" ht="13" customHeight="1">
      <c r="A85" s="173" t="str">
        <f t="shared" si="2"/>
        <v/>
      </c>
      <c r="B85" s="302" t="str">
        <f t="shared" si="3"/>
        <v/>
      </c>
      <c r="C85" s="303"/>
      <c r="D85" s="173">
        <v>64</v>
      </c>
      <c r="E85" s="173" t="str">
        <f t="shared" si="9"/>
        <v/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29"/>
      <c r="AI85" s="36"/>
      <c r="AJ85" s="15"/>
      <c r="AK85" s="29"/>
      <c r="AL85" s="4"/>
      <c r="AM85" s="4"/>
      <c r="AN85" s="4"/>
      <c r="AO85" s="4"/>
      <c r="AP85" s="4"/>
      <c r="AQ85" s="170" t="str">
        <f t="shared" si="7"/>
        <v/>
      </c>
      <c r="AR85" s="170">
        <f t="shared" si="5"/>
        <v>0</v>
      </c>
      <c r="AS85" s="6" t="str">
        <f>UPPER(IF($AH85="","",IF(COUNTIF($AS$21:$AS84,$AH85)&lt;1,$AH85,"")))</f>
        <v/>
      </c>
      <c r="AT85" s="173" t="str">
        <f t="shared" si="10"/>
        <v/>
      </c>
      <c r="AU85" s="170" t="str">
        <f t="shared" si="8"/>
        <v/>
      </c>
      <c r="AV85" s="49"/>
      <c r="AW85" s="173"/>
    </row>
    <row r="86" spans="1:49" s="168" customFormat="1" ht="13" customHeight="1">
      <c r="A86" s="173" t="str">
        <f t="shared" ref="A86:A121" si="11">UPPER(IF($I86="","",IF($I86&lt;$D$4,$H86&amp;"O",IF($H86="M",VLOOKUP($I86,$D$4:$F$11,2,0),IF($H86="F",VLOOKUP($I86,$D$4:$F$11,3,0))))))</f>
        <v/>
      </c>
      <c r="B86" s="302" t="str">
        <f t="shared" ref="B86:B121" si="12">IF(G86="","",IF(C86="","X",E86&amp;TEXT(C86,"000")))</f>
        <v/>
      </c>
      <c r="C86" s="303"/>
      <c r="D86" s="173">
        <v>65</v>
      </c>
      <c r="E86" s="173" t="str">
        <f t="shared" ref="E86:E121" si="13">IF(COUNTA($R86:$W86)&gt;0,$H86&amp;"O",IF(COUNTA($Z86:$AB86)&gt;0,$H86&amp;"O",IF($AI86&lt;&gt;"",$H86&amp;"O",$A86)))</f>
        <v/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29"/>
      <c r="AI86" s="36"/>
      <c r="AJ86" s="15"/>
      <c r="AK86" s="29"/>
      <c r="AL86" s="4"/>
      <c r="AM86" s="4"/>
      <c r="AN86" s="4"/>
      <c r="AO86" s="4"/>
      <c r="AP86" s="4"/>
      <c r="AQ86" s="170" t="str">
        <f t="shared" si="7"/>
        <v/>
      </c>
      <c r="AR86" s="170">
        <f t="shared" ref="AR86:AR121" si="14">IF(COUNTA(AF86:AG86)&gt;1,"只可選1項接力",IF(AS86="",0,$AR$18))</f>
        <v>0</v>
      </c>
      <c r="AS86" s="6" t="str">
        <f>UPPER(IF($AH86="","",IF(COUNTIF($AS$21:$AS85,$AH86)&lt;1,$AH86,"")))</f>
        <v/>
      </c>
      <c r="AT86" s="173" t="str">
        <f t="shared" ref="AT86:AT121" si="15">IF($AH86="","",IF(COUNTIF($AH$22:$AH$121,$AH86)&lt;4,"每隊最少4人",IF(COUNTIF($AH$22:$AH$121,$AH86)&gt;6,"每隊最多6人",COUNTIF($AH$22:$AH$121,$AH86))))</f>
        <v/>
      </c>
      <c r="AU86" s="170" t="str">
        <f t="shared" si="8"/>
        <v/>
      </c>
      <c r="AV86" s="49"/>
      <c r="AW86" s="173"/>
    </row>
    <row r="87" spans="1:49" s="168" customFormat="1" ht="13" customHeight="1">
      <c r="A87" s="173" t="str">
        <f t="shared" si="11"/>
        <v/>
      </c>
      <c r="B87" s="302" t="str">
        <f t="shared" si="12"/>
        <v/>
      </c>
      <c r="C87" s="303"/>
      <c r="D87" s="173">
        <v>66</v>
      </c>
      <c r="E87" s="173" t="str">
        <f t="shared" si="13"/>
        <v/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29"/>
      <c r="AI87" s="36"/>
      <c r="AJ87" s="15"/>
      <c r="AK87" s="29"/>
      <c r="AL87" s="4"/>
      <c r="AM87" s="4"/>
      <c r="AN87" s="4"/>
      <c r="AO87" s="4"/>
      <c r="AP87" s="4"/>
      <c r="AQ87" s="170" t="str">
        <f t="shared" ref="AQ87:AQ121" si="16">IF($I87="","",IF(COUNTA(L87:AE87)&gt;3,"超過3項個人項目",IF(COUNTA(L87:AE87)=0,"未選個人項目",IF(AL87="Y",0,IF(COUNTA(AK87)=1,COUNTA(L87:AE87)*($AQ$18+$AQ$19)+$AQ$17,IF(COUNTA(AK87)=0,COUNTA(L87:AE87)*($AQ$18+$AQ$17),"Error"))))))</f>
        <v/>
      </c>
      <c r="AR87" s="170">
        <f t="shared" si="14"/>
        <v>0</v>
      </c>
      <c r="AS87" s="6" t="str">
        <f>UPPER(IF($AH87="","",IF(COUNTIF($AS$21:$AS86,$AH87)&lt;1,$AH87,"")))</f>
        <v/>
      </c>
      <c r="AT87" s="173" t="str">
        <f t="shared" si="15"/>
        <v/>
      </c>
      <c r="AU87" s="170" t="str">
        <f t="shared" ref="AU87:AU121" si="17">IF($E87="","",IF($AJ87="",$AQ87+$AR87+AW87,$AQ87+$AR87+AW87+$AJ$21))</f>
        <v/>
      </c>
      <c r="AV87" s="49"/>
      <c r="AW87" s="173"/>
    </row>
    <row r="88" spans="1:49" s="168" customFormat="1" ht="13" customHeight="1">
      <c r="A88" s="173" t="str">
        <f t="shared" si="11"/>
        <v/>
      </c>
      <c r="B88" s="302" t="str">
        <f t="shared" si="12"/>
        <v/>
      </c>
      <c r="C88" s="303"/>
      <c r="D88" s="173">
        <v>67</v>
      </c>
      <c r="E88" s="173" t="str">
        <f t="shared" si="13"/>
        <v/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29"/>
      <c r="AI88" s="36"/>
      <c r="AJ88" s="15"/>
      <c r="AK88" s="29"/>
      <c r="AL88" s="4"/>
      <c r="AM88" s="4"/>
      <c r="AN88" s="4"/>
      <c r="AO88" s="4"/>
      <c r="AP88" s="4"/>
      <c r="AQ88" s="170" t="str">
        <f t="shared" si="16"/>
        <v/>
      </c>
      <c r="AR88" s="170">
        <f t="shared" si="14"/>
        <v>0</v>
      </c>
      <c r="AS88" s="6" t="str">
        <f>UPPER(IF($AH88="","",IF(COUNTIF($AS$21:$AS87,$AH88)&lt;1,$AH88,"")))</f>
        <v/>
      </c>
      <c r="AT88" s="173" t="str">
        <f t="shared" si="15"/>
        <v/>
      </c>
      <c r="AU88" s="170" t="str">
        <f t="shared" si="17"/>
        <v/>
      </c>
      <c r="AV88" s="49"/>
      <c r="AW88" s="173"/>
    </row>
    <row r="89" spans="1:49" s="168" customFormat="1" ht="13" customHeight="1">
      <c r="A89" s="173" t="str">
        <f t="shared" si="11"/>
        <v/>
      </c>
      <c r="B89" s="302" t="str">
        <f t="shared" si="12"/>
        <v/>
      </c>
      <c r="C89" s="303"/>
      <c r="D89" s="173">
        <v>68</v>
      </c>
      <c r="E89" s="173" t="str">
        <f t="shared" si="13"/>
        <v/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29"/>
      <c r="AI89" s="36"/>
      <c r="AJ89" s="15"/>
      <c r="AK89" s="29"/>
      <c r="AL89" s="4"/>
      <c r="AM89" s="4"/>
      <c r="AN89" s="4"/>
      <c r="AO89" s="4"/>
      <c r="AP89" s="4"/>
      <c r="AQ89" s="170" t="str">
        <f t="shared" si="16"/>
        <v/>
      </c>
      <c r="AR89" s="170">
        <f t="shared" si="14"/>
        <v>0</v>
      </c>
      <c r="AS89" s="6" t="str">
        <f>UPPER(IF($AH89="","",IF(COUNTIF($AS$21:$AS88,$AH89)&lt;1,$AH89,"")))</f>
        <v/>
      </c>
      <c r="AT89" s="173" t="str">
        <f t="shared" si="15"/>
        <v/>
      </c>
      <c r="AU89" s="170" t="str">
        <f t="shared" si="17"/>
        <v/>
      </c>
      <c r="AV89" s="49"/>
      <c r="AW89" s="173"/>
    </row>
    <row r="90" spans="1:49" s="168" customFormat="1" ht="13" customHeight="1">
      <c r="A90" s="173" t="str">
        <f t="shared" si="11"/>
        <v/>
      </c>
      <c r="B90" s="302" t="str">
        <f t="shared" si="12"/>
        <v/>
      </c>
      <c r="C90" s="303"/>
      <c r="D90" s="173">
        <v>69</v>
      </c>
      <c r="E90" s="173" t="str">
        <f t="shared" si="13"/>
        <v/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29"/>
      <c r="AI90" s="36"/>
      <c r="AJ90" s="15"/>
      <c r="AK90" s="29"/>
      <c r="AL90" s="4"/>
      <c r="AM90" s="4"/>
      <c r="AN90" s="4"/>
      <c r="AO90" s="4"/>
      <c r="AP90" s="4"/>
      <c r="AQ90" s="170" t="str">
        <f t="shared" si="16"/>
        <v/>
      </c>
      <c r="AR90" s="170">
        <f t="shared" si="14"/>
        <v>0</v>
      </c>
      <c r="AS90" s="6" t="str">
        <f>UPPER(IF($AH90="","",IF(COUNTIF($AS$21:$AS89,$AH90)&lt;1,$AH90,"")))</f>
        <v/>
      </c>
      <c r="AT90" s="173" t="str">
        <f t="shared" si="15"/>
        <v/>
      </c>
      <c r="AU90" s="170" t="str">
        <f t="shared" si="17"/>
        <v/>
      </c>
      <c r="AV90" s="49"/>
      <c r="AW90" s="173"/>
    </row>
    <row r="91" spans="1:49" s="168" customFormat="1" ht="14" customHeight="1">
      <c r="A91" s="173" t="str">
        <f t="shared" si="11"/>
        <v/>
      </c>
      <c r="B91" s="302" t="str">
        <f t="shared" si="12"/>
        <v/>
      </c>
      <c r="C91" s="303"/>
      <c r="D91" s="173">
        <v>70</v>
      </c>
      <c r="E91" s="173" t="str">
        <f t="shared" si="13"/>
        <v/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29"/>
      <c r="AI91" s="36"/>
      <c r="AJ91" s="15"/>
      <c r="AK91" s="29"/>
      <c r="AL91" s="4"/>
      <c r="AM91" s="4"/>
      <c r="AN91" s="4"/>
      <c r="AO91" s="4"/>
      <c r="AP91" s="4"/>
      <c r="AQ91" s="170" t="str">
        <f t="shared" si="16"/>
        <v/>
      </c>
      <c r="AR91" s="170">
        <f t="shared" si="14"/>
        <v>0</v>
      </c>
      <c r="AS91" s="6" t="str">
        <f>UPPER(IF($AH91="","",IF(COUNTIF($AS$21:$AS90,$AH91)&lt;1,$AH91,"")))</f>
        <v/>
      </c>
      <c r="AT91" s="173" t="str">
        <f t="shared" si="15"/>
        <v/>
      </c>
      <c r="AU91" s="170" t="str">
        <f t="shared" si="17"/>
        <v/>
      </c>
      <c r="AV91" s="49"/>
      <c r="AW91" s="173"/>
    </row>
    <row r="92" spans="1:49" s="168" customFormat="1" ht="13" customHeight="1">
      <c r="A92" s="173" t="str">
        <f t="shared" si="11"/>
        <v/>
      </c>
      <c r="B92" s="302" t="str">
        <f t="shared" si="12"/>
        <v/>
      </c>
      <c r="C92" s="303"/>
      <c r="D92" s="173">
        <v>71</v>
      </c>
      <c r="E92" s="173" t="str">
        <f t="shared" si="13"/>
        <v/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29"/>
      <c r="AI92" s="36"/>
      <c r="AJ92" s="15"/>
      <c r="AK92" s="29"/>
      <c r="AL92" s="4"/>
      <c r="AM92" s="4"/>
      <c r="AN92" s="4"/>
      <c r="AO92" s="4"/>
      <c r="AP92" s="4"/>
      <c r="AQ92" s="170" t="str">
        <f t="shared" si="16"/>
        <v/>
      </c>
      <c r="AR92" s="170">
        <f t="shared" si="14"/>
        <v>0</v>
      </c>
      <c r="AS92" s="6" t="str">
        <f>UPPER(IF($AH92="","",IF(COUNTIF($AS$21:$AS91,$AH92)&lt;1,$AH92,"")))</f>
        <v/>
      </c>
      <c r="AT92" s="173" t="str">
        <f t="shared" si="15"/>
        <v/>
      </c>
      <c r="AU92" s="170" t="str">
        <f t="shared" si="17"/>
        <v/>
      </c>
      <c r="AV92" s="49"/>
      <c r="AW92" s="173"/>
    </row>
    <row r="93" spans="1:49" s="168" customFormat="1" ht="13" customHeight="1">
      <c r="A93" s="173" t="str">
        <f t="shared" si="11"/>
        <v/>
      </c>
      <c r="B93" s="302" t="str">
        <f t="shared" si="12"/>
        <v/>
      </c>
      <c r="C93" s="303"/>
      <c r="D93" s="173">
        <v>72</v>
      </c>
      <c r="E93" s="173" t="str">
        <f t="shared" si="13"/>
        <v/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29"/>
      <c r="AI93" s="36"/>
      <c r="AJ93" s="15"/>
      <c r="AK93" s="29"/>
      <c r="AL93" s="4"/>
      <c r="AM93" s="4"/>
      <c r="AN93" s="4"/>
      <c r="AO93" s="4"/>
      <c r="AP93" s="4"/>
      <c r="AQ93" s="170" t="str">
        <f t="shared" si="16"/>
        <v/>
      </c>
      <c r="AR93" s="170">
        <f t="shared" si="14"/>
        <v>0</v>
      </c>
      <c r="AS93" s="6" t="str">
        <f>UPPER(IF($AH93="","",IF(COUNTIF($AS$21:$AS92,$AH93)&lt;1,$AH93,"")))</f>
        <v/>
      </c>
      <c r="AT93" s="173" t="str">
        <f t="shared" si="15"/>
        <v/>
      </c>
      <c r="AU93" s="170" t="str">
        <f t="shared" si="17"/>
        <v/>
      </c>
      <c r="AV93" s="49"/>
      <c r="AW93" s="173"/>
    </row>
    <row r="94" spans="1:49" s="168" customFormat="1" ht="13" customHeight="1">
      <c r="A94" s="173" t="str">
        <f t="shared" si="11"/>
        <v/>
      </c>
      <c r="B94" s="302" t="str">
        <f t="shared" si="12"/>
        <v/>
      </c>
      <c r="C94" s="303"/>
      <c r="D94" s="173">
        <v>73</v>
      </c>
      <c r="E94" s="173" t="str">
        <f t="shared" si="13"/>
        <v/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29"/>
      <c r="AI94" s="36"/>
      <c r="AJ94" s="15"/>
      <c r="AK94" s="29"/>
      <c r="AL94" s="4"/>
      <c r="AM94" s="4"/>
      <c r="AN94" s="4"/>
      <c r="AO94" s="4"/>
      <c r="AP94" s="4"/>
      <c r="AQ94" s="170" t="str">
        <f t="shared" si="16"/>
        <v/>
      </c>
      <c r="AR94" s="170">
        <f t="shared" si="14"/>
        <v>0</v>
      </c>
      <c r="AS94" s="6" t="str">
        <f>UPPER(IF($AH94="","",IF(COUNTIF($AS$21:$AS93,$AH94)&lt;1,$AH94,"")))</f>
        <v/>
      </c>
      <c r="AT94" s="173" t="str">
        <f t="shared" si="15"/>
        <v/>
      </c>
      <c r="AU94" s="170" t="str">
        <f t="shared" si="17"/>
        <v/>
      </c>
      <c r="AV94" s="49"/>
      <c r="AW94" s="173"/>
    </row>
    <row r="95" spans="1:49" s="168" customFormat="1" ht="13" customHeight="1">
      <c r="A95" s="173" t="str">
        <f t="shared" si="11"/>
        <v/>
      </c>
      <c r="B95" s="302" t="str">
        <f t="shared" si="12"/>
        <v/>
      </c>
      <c r="C95" s="303"/>
      <c r="D95" s="173">
        <v>74</v>
      </c>
      <c r="E95" s="173" t="str">
        <f t="shared" si="13"/>
        <v/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29"/>
      <c r="AI95" s="36"/>
      <c r="AJ95" s="15"/>
      <c r="AK95" s="29"/>
      <c r="AL95" s="4"/>
      <c r="AM95" s="4"/>
      <c r="AN95" s="4"/>
      <c r="AO95" s="4"/>
      <c r="AP95" s="4"/>
      <c r="AQ95" s="170" t="str">
        <f t="shared" si="16"/>
        <v/>
      </c>
      <c r="AR95" s="170">
        <f t="shared" si="14"/>
        <v>0</v>
      </c>
      <c r="AS95" s="6" t="str">
        <f>UPPER(IF($AH95="","",IF(COUNTIF($AS$21:$AS94,$AH95)&lt;1,$AH95,"")))</f>
        <v/>
      </c>
      <c r="AT95" s="173" t="str">
        <f t="shared" si="15"/>
        <v/>
      </c>
      <c r="AU95" s="170" t="str">
        <f t="shared" si="17"/>
        <v/>
      </c>
      <c r="AV95" s="49"/>
      <c r="AW95" s="173"/>
    </row>
    <row r="96" spans="1:49" s="168" customFormat="1" ht="13" customHeight="1">
      <c r="A96" s="173" t="str">
        <f t="shared" si="11"/>
        <v/>
      </c>
      <c r="B96" s="302" t="str">
        <f t="shared" si="12"/>
        <v/>
      </c>
      <c r="C96" s="303"/>
      <c r="D96" s="173">
        <v>75</v>
      </c>
      <c r="E96" s="173" t="str">
        <f t="shared" si="13"/>
        <v/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29"/>
      <c r="AI96" s="36"/>
      <c r="AJ96" s="15"/>
      <c r="AK96" s="29"/>
      <c r="AL96" s="4"/>
      <c r="AM96" s="4"/>
      <c r="AN96" s="4"/>
      <c r="AO96" s="4"/>
      <c r="AP96" s="4"/>
      <c r="AQ96" s="170" t="str">
        <f t="shared" si="16"/>
        <v/>
      </c>
      <c r="AR96" s="170">
        <f t="shared" si="14"/>
        <v>0</v>
      </c>
      <c r="AS96" s="6" t="str">
        <f>UPPER(IF($AH96="","",IF(COUNTIF($AS$21:$AS95,$AH96)&lt;1,$AH96,"")))</f>
        <v/>
      </c>
      <c r="AT96" s="173" t="str">
        <f t="shared" si="15"/>
        <v/>
      </c>
      <c r="AU96" s="170" t="str">
        <f t="shared" si="17"/>
        <v/>
      </c>
      <c r="AV96" s="49"/>
      <c r="AW96" s="173"/>
    </row>
    <row r="97" spans="1:49" s="168" customFormat="1" ht="13" customHeight="1">
      <c r="A97" s="173" t="str">
        <f t="shared" si="11"/>
        <v/>
      </c>
      <c r="B97" s="302" t="str">
        <f t="shared" si="12"/>
        <v/>
      </c>
      <c r="C97" s="303"/>
      <c r="D97" s="173">
        <v>76</v>
      </c>
      <c r="E97" s="173" t="str">
        <f t="shared" si="13"/>
        <v/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9"/>
      <c r="AI97" s="36"/>
      <c r="AJ97" s="15"/>
      <c r="AK97" s="29"/>
      <c r="AL97" s="4"/>
      <c r="AM97" s="4"/>
      <c r="AN97" s="4"/>
      <c r="AO97" s="4"/>
      <c r="AP97" s="4"/>
      <c r="AQ97" s="170" t="str">
        <f t="shared" si="16"/>
        <v/>
      </c>
      <c r="AR97" s="170">
        <f t="shared" si="14"/>
        <v>0</v>
      </c>
      <c r="AS97" s="6" t="str">
        <f>UPPER(IF($AH97="","",IF(COUNTIF($AS$21:$AS96,$AH97)&lt;1,$AH97,"")))</f>
        <v/>
      </c>
      <c r="AT97" s="173" t="str">
        <f t="shared" si="15"/>
        <v/>
      </c>
      <c r="AU97" s="170" t="str">
        <f t="shared" si="17"/>
        <v/>
      </c>
      <c r="AV97" s="49"/>
      <c r="AW97" s="173"/>
    </row>
    <row r="98" spans="1:49" s="168" customFormat="1" ht="13" customHeight="1">
      <c r="A98" s="173" t="str">
        <f t="shared" si="11"/>
        <v/>
      </c>
      <c r="B98" s="302" t="str">
        <f t="shared" si="12"/>
        <v/>
      </c>
      <c r="C98" s="303"/>
      <c r="D98" s="173">
        <v>77</v>
      </c>
      <c r="E98" s="173" t="str">
        <f t="shared" si="13"/>
        <v/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29"/>
      <c r="AI98" s="36"/>
      <c r="AJ98" s="15"/>
      <c r="AK98" s="29"/>
      <c r="AL98" s="4"/>
      <c r="AM98" s="4"/>
      <c r="AN98" s="4"/>
      <c r="AO98" s="4"/>
      <c r="AP98" s="4"/>
      <c r="AQ98" s="170" t="str">
        <f t="shared" si="16"/>
        <v/>
      </c>
      <c r="AR98" s="170">
        <f t="shared" si="14"/>
        <v>0</v>
      </c>
      <c r="AS98" s="6" t="str">
        <f>UPPER(IF($AH98="","",IF(COUNTIF($AS$21:$AS97,$AH98)&lt;1,$AH98,"")))</f>
        <v/>
      </c>
      <c r="AT98" s="173" t="str">
        <f t="shared" si="15"/>
        <v/>
      </c>
      <c r="AU98" s="170" t="str">
        <f t="shared" si="17"/>
        <v/>
      </c>
      <c r="AV98" s="49"/>
      <c r="AW98" s="173"/>
    </row>
    <row r="99" spans="1:49" s="168" customFormat="1" ht="13" customHeight="1">
      <c r="A99" s="173" t="str">
        <f t="shared" si="11"/>
        <v/>
      </c>
      <c r="B99" s="302" t="str">
        <f t="shared" si="12"/>
        <v/>
      </c>
      <c r="C99" s="303"/>
      <c r="D99" s="173">
        <v>78</v>
      </c>
      <c r="E99" s="173" t="str">
        <f t="shared" si="13"/>
        <v/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29"/>
      <c r="AI99" s="36"/>
      <c r="AJ99" s="15"/>
      <c r="AK99" s="29"/>
      <c r="AL99" s="4"/>
      <c r="AM99" s="4"/>
      <c r="AN99" s="4"/>
      <c r="AO99" s="4"/>
      <c r="AP99" s="4"/>
      <c r="AQ99" s="170" t="str">
        <f t="shared" si="16"/>
        <v/>
      </c>
      <c r="AR99" s="170">
        <f t="shared" si="14"/>
        <v>0</v>
      </c>
      <c r="AS99" s="6" t="str">
        <f>UPPER(IF($AH99="","",IF(COUNTIF($AS$21:$AS98,$AH99)&lt;1,$AH99,"")))</f>
        <v/>
      </c>
      <c r="AT99" s="173" t="str">
        <f t="shared" si="15"/>
        <v/>
      </c>
      <c r="AU99" s="170" t="str">
        <f t="shared" si="17"/>
        <v/>
      </c>
      <c r="AV99" s="49"/>
      <c r="AW99" s="173"/>
    </row>
    <row r="100" spans="1:49" s="168" customFormat="1" ht="13" customHeight="1">
      <c r="A100" s="173" t="str">
        <f t="shared" si="11"/>
        <v/>
      </c>
      <c r="B100" s="302" t="str">
        <f t="shared" si="12"/>
        <v/>
      </c>
      <c r="C100" s="303"/>
      <c r="D100" s="173">
        <v>79</v>
      </c>
      <c r="E100" s="173" t="str">
        <f t="shared" si="13"/>
        <v/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29"/>
      <c r="AI100" s="36"/>
      <c r="AJ100" s="15"/>
      <c r="AK100" s="29"/>
      <c r="AL100" s="4"/>
      <c r="AM100" s="4"/>
      <c r="AN100" s="4"/>
      <c r="AO100" s="4"/>
      <c r="AP100" s="4"/>
      <c r="AQ100" s="170" t="str">
        <f t="shared" si="16"/>
        <v/>
      </c>
      <c r="AR100" s="170">
        <f t="shared" si="14"/>
        <v>0</v>
      </c>
      <c r="AS100" s="6" t="str">
        <f>UPPER(IF($AH100="","",IF(COUNTIF($AS$21:$AS99,$AH100)&lt;1,$AH100,"")))</f>
        <v/>
      </c>
      <c r="AT100" s="173" t="str">
        <f t="shared" si="15"/>
        <v/>
      </c>
      <c r="AU100" s="170" t="str">
        <f t="shared" si="17"/>
        <v/>
      </c>
      <c r="AV100" s="49"/>
      <c r="AW100" s="173"/>
    </row>
    <row r="101" spans="1:49" s="168" customFormat="1" ht="13" customHeight="1">
      <c r="A101" s="173" t="str">
        <f t="shared" si="11"/>
        <v/>
      </c>
      <c r="B101" s="302" t="str">
        <f t="shared" si="12"/>
        <v/>
      </c>
      <c r="C101" s="303"/>
      <c r="D101" s="173">
        <v>80</v>
      </c>
      <c r="E101" s="173" t="str">
        <f t="shared" si="13"/>
        <v/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29"/>
      <c r="AI101" s="36"/>
      <c r="AJ101" s="15"/>
      <c r="AK101" s="29"/>
      <c r="AL101" s="4"/>
      <c r="AM101" s="4"/>
      <c r="AN101" s="4"/>
      <c r="AO101" s="4"/>
      <c r="AP101" s="4"/>
      <c r="AQ101" s="170" t="str">
        <f t="shared" si="16"/>
        <v/>
      </c>
      <c r="AR101" s="170">
        <f t="shared" si="14"/>
        <v>0</v>
      </c>
      <c r="AS101" s="6" t="str">
        <f>UPPER(IF($AH101="","",IF(COUNTIF($AS$21:$AS100,$AH101)&lt;1,$AH101,"")))</f>
        <v/>
      </c>
      <c r="AT101" s="173" t="str">
        <f t="shared" si="15"/>
        <v/>
      </c>
      <c r="AU101" s="170" t="str">
        <f t="shared" si="17"/>
        <v/>
      </c>
      <c r="AV101" s="49"/>
      <c r="AW101" s="173"/>
    </row>
    <row r="102" spans="1:49" s="168" customFormat="1" ht="13">
      <c r="A102" s="173" t="str">
        <f t="shared" si="11"/>
        <v/>
      </c>
      <c r="B102" s="302" t="str">
        <f t="shared" si="12"/>
        <v/>
      </c>
      <c r="C102" s="303"/>
      <c r="D102" s="173">
        <v>81</v>
      </c>
      <c r="E102" s="173" t="str">
        <f t="shared" si="13"/>
        <v/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29"/>
      <c r="AI102" s="36"/>
      <c r="AJ102" s="15"/>
      <c r="AK102" s="29"/>
      <c r="AL102" s="4"/>
      <c r="AM102" s="4"/>
      <c r="AN102" s="4"/>
      <c r="AO102" s="4"/>
      <c r="AP102" s="4"/>
      <c r="AQ102" s="170" t="str">
        <f t="shared" si="16"/>
        <v/>
      </c>
      <c r="AR102" s="170">
        <f t="shared" si="14"/>
        <v>0</v>
      </c>
      <c r="AS102" s="6" t="str">
        <f>UPPER(IF($AH102="","",IF(COUNTIF($AS$21:$AS101,$AH102)&lt;1,$AH102,"")))</f>
        <v/>
      </c>
      <c r="AT102" s="173" t="str">
        <f t="shared" si="15"/>
        <v/>
      </c>
      <c r="AU102" s="170" t="str">
        <f t="shared" si="17"/>
        <v/>
      </c>
      <c r="AV102" s="49"/>
      <c r="AW102" s="173"/>
    </row>
    <row r="103" spans="1:49" s="168" customFormat="1" ht="13">
      <c r="A103" s="173" t="str">
        <f t="shared" si="11"/>
        <v/>
      </c>
      <c r="B103" s="302" t="str">
        <f t="shared" si="12"/>
        <v/>
      </c>
      <c r="C103" s="303"/>
      <c r="D103" s="173">
        <v>82</v>
      </c>
      <c r="E103" s="173" t="str">
        <f t="shared" si="13"/>
        <v/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29"/>
      <c r="AI103" s="36"/>
      <c r="AJ103" s="15"/>
      <c r="AK103" s="29"/>
      <c r="AL103" s="4"/>
      <c r="AM103" s="4"/>
      <c r="AN103" s="4"/>
      <c r="AO103" s="4"/>
      <c r="AP103" s="4"/>
      <c r="AQ103" s="170" t="str">
        <f t="shared" si="16"/>
        <v/>
      </c>
      <c r="AR103" s="170">
        <f t="shared" si="14"/>
        <v>0</v>
      </c>
      <c r="AS103" s="6" t="str">
        <f>UPPER(IF($AH103="","",IF(COUNTIF($AS$21:$AS102,$AH103)&lt;1,$AH103,"")))</f>
        <v/>
      </c>
      <c r="AT103" s="173" t="str">
        <f t="shared" si="15"/>
        <v/>
      </c>
      <c r="AU103" s="170" t="str">
        <f t="shared" si="17"/>
        <v/>
      </c>
      <c r="AV103" s="49"/>
      <c r="AW103" s="173"/>
    </row>
    <row r="104" spans="1:49" s="168" customFormat="1" ht="13">
      <c r="A104" s="173" t="str">
        <f t="shared" si="11"/>
        <v/>
      </c>
      <c r="B104" s="302" t="str">
        <f t="shared" si="12"/>
        <v/>
      </c>
      <c r="C104" s="303"/>
      <c r="D104" s="173">
        <v>83</v>
      </c>
      <c r="E104" s="173" t="str">
        <f t="shared" si="13"/>
        <v/>
      </c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29"/>
      <c r="AI104" s="36"/>
      <c r="AJ104" s="15"/>
      <c r="AK104" s="29"/>
      <c r="AL104" s="4"/>
      <c r="AM104" s="4"/>
      <c r="AN104" s="4"/>
      <c r="AO104" s="4"/>
      <c r="AP104" s="4"/>
      <c r="AQ104" s="170" t="str">
        <f t="shared" si="16"/>
        <v/>
      </c>
      <c r="AR104" s="170">
        <f t="shared" si="14"/>
        <v>0</v>
      </c>
      <c r="AS104" s="6" t="str">
        <f>UPPER(IF($AH104="","",IF(COUNTIF($AS$21:$AS103,$AH104)&lt;1,$AH104,"")))</f>
        <v/>
      </c>
      <c r="AT104" s="173" t="str">
        <f t="shared" si="15"/>
        <v/>
      </c>
      <c r="AU104" s="170" t="str">
        <f t="shared" si="17"/>
        <v/>
      </c>
      <c r="AV104" s="49"/>
      <c r="AW104" s="173"/>
    </row>
    <row r="105" spans="1:49" s="168" customFormat="1" ht="13">
      <c r="A105" s="173" t="str">
        <f t="shared" si="11"/>
        <v/>
      </c>
      <c r="B105" s="302" t="str">
        <f t="shared" si="12"/>
        <v/>
      </c>
      <c r="C105" s="303"/>
      <c r="D105" s="173">
        <v>84</v>
      </c>
      <c r="E105" s="173" t="str">
        <f t="shared" si="13"/>
        <v/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29"/>
      <c r="AI105" s="36"/>
      <c r="AJ105" s="15"/>
      <c r="AK105" s="29"/>
      <c r="AL105" s="4"/>
      <c r="AM105" s="4"/>
      <c r="AN105" s="4"/>
      <c r="AO105" s="4"/>
      <c r="AP105" s="4"/>
      <c r="AQ105" s="170" t="str">
        <f t="shared" si="16"/>
        <v/>
      </c>
      <c r="AR105" s="170">
        <f t="shared" si="14"/>
        <v>0</v>
      </c>
      <c r="AS105" s="6" t="str">
        <f>UPPER(IF($AH105="","",IF(COUNTIF($AS$21:$AS104,$AH105)&lt;1,$AH105,"")))</f>
        <v/>
      </c>
      <c r="AT105" s="173" t="str">
        <f t="shared" si="15"/>
        <v/>
      </c>
      <c r="AU105" s="170" t="str">
        <f t="shared" si="17"/>
        <v/>
      </c>
      <c r="AV105" s="49"/>
      <c r="AW105" s="173"/>
    </row>
    <row r="106" spans="1:49" s="168" customFormat="1" ht="13">
      <c r="A106" s="173" t="str">
        <f t="shared" si="11"/>
        <v/>
      </c>
      <c r="B106" s="302" t="str">
        <f t="shared" si="12"/>
        <v/>
      </c>
      <c r="C106" s="303"/>
      <c r="D106" s="173">
        <v>85</v>
      </c>
      <c r="E106" s="173" t="str">
        <f t="shared" si="13"/>
        <v/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29"/>
      <c r="AI106" s="36"/>
      <c r="AJ106" s="15"/>
      <c r="AK106" s="29"/>
      <c r="AL106" s="4"/>
      <c r="AM106" s="4"/>
      <c r="AN106" s="4"/>
      <c r="AO106" s="4"/>
      <c r="AP106" s="4"/>
      <c r="AQ106" s="170" t="str">
        <f t="shared" si="16"/>
        <v/>
      </c>
      <c r="AR106" s="170">
        <f t="shared" si="14"/>
        <v>0</v>
      </c>
      <c r="AS106" s="6" t="str">
        <f>UPPER(IF($AH106="","",IF(COUNTIF($AS$21:$AS105,$AH106)&lt;1,$AH106,"")))</f>
        <v/>
      </c>
      <c r="AT106" s="173" t="str">
        <f t="shared" si="15"/>
        <v/>
      </c>
      <c r="AU106" s="170" t="str">
        <f t="shared" si="17"/>
        <v/>
      </c>
      <c r="AV106" s="49"/>
      <c r="AW106" s="173"/>
    </row>
    <row r="107" spans="1:49" s="168" customFormat="1" ht="13">
      <c r="A107" s="173" t="str">
        <f t="shared" si="11"/>
        <v/>
      </c>
      <c r="B107" s="302" t="str">
        <f t="shared" si="12"/>
        <v/>
      </c>
      <c r="C107" s="303"/>
      <c r="D107" s="173">
        <v>86</v>
      </c>
      <c r="E107" s="173" t="str">
        <f t="shared" si="13"/>
        <v/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29"/>
      <c r="AI107" s="36"/>
      <c r="AJ107" s="15"/>
      <c r="AK107" s="29"/>
      <c r="AL107" s="4"/>
      <c r="AM107" s="4"/>
      <c r="AN107" s="4"/>
      <c r="AO107" s="4"/>
      <c r="AP107" s="4"/>
      <c r="AQ107" s="170" t="str">
        <f t="shared" si="16"/>
        <v/>
      </c>
      <c r="AR107" s="170">
        <f t="shared" si="14"/>
        <v>0</v>
      </c>
      <c r="AS107" s="6" t="str">
        <f>UPPER(IF($AH107="","",IF(COUNTIF($AS$21:$AS106,$AH107)&lt;1,$AH107,"")))</f>
        <v/>
      </c>
      <c r="AT107" s="173" t="str">
        <f t="shared" si="15"/>
        <v/>
      </c>
      <c r="AU107" s="170" t="str">
        <f t="shared" si="17"/>
        <v/>
      </c>
      <c r="AV107" s="49"/>
      <c r="AW107" s="173"/>
    </row>
    <row r="108" spans="1:49" s="168" customFormat="1" ht="13">
      <c r="A108" s="173" t="str">
        <f t="shared" si="11"/>
        <v/>
      </c>
      <c r="B108" s="302" t="str">
        <f t="shared" si="12"/>
        <v/>
      </c>
      <c r="C108" s="303"/>
      <c r="D108" s="173">
        <v>87</v>
      </c>
      <c r="E108" s="173" t="str">
        <f t="shared" si="13"/>
        <v/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29"/>
      <c r="AI108" s="36"/>
      <c r="AJ108" s="15"/>
      <c r="AK108" s="29"/>
      <c r="AL108" s="4"/>
      <c r="AM108" s="4"/>
      <c r="AN108" s="4"/>
      <c r="AO108" s="4"/>
      <c r="AP108" s="4"/>
      <c r="AQ108" s="170" t="str">
        <f t="shared" si="16"/>
        <v/>
      </c>
      <c r="AR108" s="170">
        <f t="shared" si="14"/>
        <v>0</v>
      </c>
      <c r="AS108" s="6" t="str">
        <f>UPPER(IF($AH108="","",IF(COUNTIF($AS$21:$AS107,$AH108)&lt;1,$AH108,"")))</f>
        <v/>
      </c>
      <c r="AT108" s="173" t="str">
        <f t="shared" si="15"/>
        <v/>
      </c>
      <c r="AU108" s="170" t="str">
        <f t="shared" si="17"/>
        <v/>
      </c>
      <c r="AV108" s="49"/>
      <c r="AW108" s="173"/>
    </row>
    <row r="109" spans="1:49" s="168" customFormat="1" ht="13">
      <c r="A109" s="173" t="str">
        <f t="shared" si="11"/>
        <v/>
      </c>
      <c r="B109" s="302" t="str">
        <f t="shared" si="12"/>
        <v/>
      </c>
      <c r="C109" s="303"/>
      <c r="D109" s="173">
        <v>88</v>
      </c>
      <c r="E109" s="173" t="str">
        <f t="shared" si="13"/>
        <v/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29"/>
      <c r="AI109" s="36"/>
      <c r="AJ109" s="15"/>
      <c r="AK109" s="29"/>
      <c r="AL109" s="4"/>
      <c r="AM109" s="4"/>
      <c r="AN109" s="4"/>
      <c r="AO109" s="4"/>
      <c r="AP109" s="4"/>
      <c r="AQ109" s="170" t="str">
        <f t="shared" si="16"/>
        <v/>
      </c>
      <c r="AR109" s="170">
        <f t="shared" si="14"/>
        <v>0</v>
      </c>
      <c r="AS109" s="6" t="str">
        <f>UPPER(IF($AH109="","",IF(COUNTIF($AS$21:$AS108,$AH109)&lt;1,$AH109,"")))</f>
        <v/>
      </c>
      <c r="AT109" s="173" t="str">
        <f t="shared" si="15"/>
        <v/>
      </c>
      <c r="AU109" s="170" t="str">
        <f t="shared" si="17"/>
        <v/>
      </c>
      <c r="AV109" s="49"/>
      <c r="AW109" s="173"/>
    </row>
    <row r="110" spans="1:49" s="168" customFormat="1" ht="13">
      <c r="A110" s="173" t="str">
        <f t="shared" si="11"/>
        <v/>
      </c>
      <c r="B110" s="302" t="str">
        <f t="shared" si="12"/>
        <v/>
      </c>
      <c r="C110" s="303"/>
      <c r="D110" s="173">
        <v>89</v>
      </c>
      <c r="E110" s="173" t="str">
        <f t="shared" si="13"/>
        <v/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29"/>
      <c r="AI110" s="36"/>
      <c r="AJ110" s="15"/>
      <c r="AK110" s="29"/>
      <c r="AL110" s="4"/>
      <c r="AM110" s="4"/>
      <c r="AN110" s="4"/>
      <c r="AO110" s="4"/>
      <c r="AP110" s="4"/>
      <c r="AQ110" s="170" t="str">
        <f t="shared" si="16"/>
        <v/>
      </c>
      <c r="AR110" s="170">
        <f t="shared" si="14"/>
        <v>0</v>
      </c>
      <c r="AS110" s="6" t="str">
        <f>UPPER(IF($AH110="","",IF(COUNTIF($AS$21:$AS109,$AH110)&lt;1,$AH110,"")))</f>
        <v/>
      </c>
      <c r="AT110" s="173" t="str">
        <f t="shared" si="15"/>
        <v/>
      </c>
      <c r="AU110" s="170" t="str">
        <f t="shared" si="17"/>
        <v/>
      </c>
      <c r="AV110" s="49"/>
      <c r="AW110" s="173"/>
    </row>
    <row r="111" spans="1:49" s="168" customFormat="1" ht="13">
      <c r="A111" s="173" t="str">
        <f t="shared" si="11"/>
        <v/>
      </c>
      <c r="B111" s="302" t="str">
        <f t="shared" si="12"/>
        <v/>
      </c>
      <c r="C111" s="303"/>
      <c r="D111" s="173">
        <v>90</v>
      </c>
      <c r="E111" s="173" t="str">
        <f t="shared" si="13"/>
        <v/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29"/>
      <c r="AI111" s="36"/>
      <c r="AJ111" s="15"/>
      <c r="AK111" s="29"/>
      <c r="AL111" s="4"/>
      <c r="AM111" s="4"/>
      <c r="AN111" s="4"/>
      <c r="AO111" s="4"/>
      <c r="AP111" s="4"/>
      <c r="AQ111" s="170" t="str">
        <f t="shared" si="16"/>
        <v/>
      </c>
      <c r="AR111" s="170">
        <f t="shared" si="14"/>
        <v>0</v>
      </c>
      <c r="AS111" s="6" t="str">
        <f>UPPER(IF($AH111="","",IF(COUNTIF($AS$21:$AS110,$AH111)&lt;1,$AH111,"")))</f>
        <v/>
      </c>
      <c r="AT111" s="173" t="str">
        <f t="shared" si="15"/>
        <v/>
      </c>
      <c r="AU111" s="170" t="str">
        <f t="shared" si="17"/>
        <v/>
      </c>
      <c r="AV111" s="49"/>
      <c r="AW111" s="173"/>
    </row>
    <row r="112" spans="1:49" s="168" customFormat="1" ht="13">
      <c r="A112" s="173" t="str">
        <f t="shared" si="11"/>
        <v/>
      </c>
      <c r="B112" s="302" t="str">
        <f t="shared" si="12"/>
        <v/>
      </c>
      <c r="C112" s="303"/>
      <c r="D112" s="173">
        <v>91</v>
      </c>
      <c r="E112" s="173" t="str">
        <f t="shared" si="13"/>
        <v/>
      </c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29"/>
      <c r="AI112" s="36"/>
      <c r="AJ112" s="15"/>
      <c r="AK112" s="29"/>
      <c r="AL112" s="4"/>
      <c r="AM112" s="4"/>
      <c r="AN112" s="4"/>
      <c r="AO112" s="4"/>
      <c r="AP112" s="4"/>
      <c r="AQ112" s="170" t="str">
        <f t="shared" si="16"/>
        <v/>
      </c>
      <c r="AR112" s="170">
        <f t="shared" si="14"/>
        <v>0</v>
      </c>
      <c r="AS112" s="6" t="str">
        <f>UPPER(IF($AH112="","",IF(COUNTIF($AS$21:$AS111,$AH112)&lt;1,$AH112,"")))</f>
        <v/>
      </c>
      <c r="AT112" s="173" t="str">
        <f t="shared" si="15"/>
        <v/>
      </c>
      <c r="AU112" s="170" t="str">
        <f t="shared" si="17"/>
        <v/>
      </c>
      <c r="AV112" s="49"/>
      <c r="AW112" s="173"/>
    </row>
    <row r="113" spans="1:49" s="168" customFormat="1" ht="13">
      <c r="A113" s="173" t="str">
        <f t="shared" si="11"/>
        <v/>
      </c>
      <c r="B113" s="302" t="str">
        <f t="shared" si="12"/>
        <v/>
      </c>
      <c r="C113" s="303"/>
      <c r="D113" s="173">
        <v>92</v>
      </c>
      <c r="E113" s="173" t="str">
        <f t="shared" si="13"/>
        <v/>
      </c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29"/>
      <c r="AI113" s="36"/>
      <c r="AJ113" s="15"/>
      <c r="AK113" s="29"/>
      <c r="AL113" s="4"/>
      <c r="AM113" s="4"/>
      <c r="AN113" s="4"/>
      <c r="AO113" s="4"/>
      <c r="AP113" s="4"/>
      <c r="AQ113" s="170" t="str">
        <f t="shared" si="16"/>
        <v/>
      </c>
      <c r="AR113" s="170">
        <f t="shared" si="14"/>
        <v>0</v>
      </c>
      <c r="AS113" s="6" t="str">
        <f>UPPER(IF($AH113="","",IF(COUNTIF($AS$21:$AS112,$AH113)&lt;1,$AH113,"")))</f>
        <v/>
      </c>
      <c r="AT113" s="173" t="str">
        <f t="shared" si="15"/>
        <v/>
      </c>
      <c r="AU113" s="170" t="str">
        <f t="shared" si="17"/>
        <v/>
      </c>
      <c r="AV113" s="49"/>
      <c r="AW113" s="173"/>
    </row>
    <row r="114" spans="1:49" s="168" customFormat="1" ht="13">
      <c r="A114" s="173" t="str">
        <f t="shared" si="11"/>
        <v/>
      </c>
      <c r="B114" s="302" t="str">
        <f t="shared" si="12"/>
        <v/>
      </c>
      <c r="C114" s="303"/>
      <c r="D114" s="173">
        <v>93</v>
      </c>
      <c r="E114" s="173" t="str">
        <f t="shared" si="13"/>
        <v/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29"/>
      <c r="AI114" s="36"/>
      <c r="AJ114" s="15"/>
      <c r="AK114" s="29"/>
      <c r="AL114" s="4"/>
      <c r="AM114" s="4"/>
      <c r="AN114" s="4"/>
      <c r="AO114" s="4"/>
      <c r="AP114" s="4"/>
      <c r="AQ114" s="170" t="str">
        <f t="shared" si="16"/>
        <v/>
      </c>
      <c r="AR114" s="170">
        <f t="shared" si="14"/>
        <v>0</v>
      </c>
      <c r="AS114" s="6" t="str">
        <f>UPPER(IF($AH114="","",IF(COUNTIF($AS$21:$AS113,$AH114)&lt;1,$AH114,"")))</f>
        <v/>
      </c>
      <c r="AT114" s="173" t="str">
        <f t="shared" si="15"/>
        <v/>
      </c>
      <c r="AU114" s="170" t="str">
        <f t="shared" si="17"/>
        <v/>
      </c>
      <c r="AV114" s="49"/>
      <c r="AW114" s="173"/>
    </row>
    <row r="115" spans="1:49" s="168" customFormat="1" ht="13">
      <c r="A115" s="173" t="str">
        <f t="shared" si="11"/>
        <v/>
      </c>
      <c r="B115" s="302" t="str">
        <f t="shared" si="12"/>
        <v/>
      </c>
      <c r="C115" s="303"/>
      <c r="D115" s="173">
        <v>94</v>
      </c>
      <c r="E115" s="173" t="str">
        <f t="shared" si="13"/>
        <v/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29"/>
      <c r="AI115" s="36"/>
      <c r="AJ115" s="15"/>
      <c r="AK115" s="29"/>
      <c r="AL115" s="4"/>
      <c r="AM115" s="4"/>
      <c r="AN115" s="4"/>
      <c r="AO115" s="4"/>
      <c r="AP115" s="4"/>
      <c r="AQ115" s="170" t="str">
        <f t="shared" si="16"/>
        <v/>
      </c>
      <c r="AR115" s="170">
        <f t="shared" si="14"/>
        <v>0</v>
      </c>
      <c r="AS115" s="6" t="str">
        <f>UPPER(IF($AH115="","",IF(COUNTIF($AS$21:$AS114,$AH115)&lt;1,$AH115,"")))</f>
        <v/>
      </c>
      <c r="AT115" s="173" t="str">
        <f t="shared" si="15"/>
        <v/>
      </c>
      <c r="AU115" s="170" t="str">
        <f t="shared" si="17"/>
        <v/>
      </c>
      <c r="AV115" s="49"/>
      <c r="AW115" s="173"/>
    </row>
    <row r="116" spans="1:49" s="168" customFormat="1" ht="13">
      <c r="A116" s="173" t="str">
        <f t="shared" si="11"/>
        <v/>
      </c>
      <c r="B116" s="302" t="str">
        <f t="shared" si="12"/>
        <v/>
      </c>
      <c r="C116" s="303"/>
      <c r="D116" s="173">
        <v>95</v>
      </c>
      <c r="E116" s="173" t="str">
        <f t="shared" si="13"/>
        <v/>
      </c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29"/>
      <c r="AI116" s="36"/>
      <c r="AJ116" s="15"/>
      <c r="AK116" s="29"/>
      <c r="AL116" s="4"/>
      <c r="AM116" s="4"/>
      <c r="AN116" s="4"/>
      <c r="AO116" s="4"/>
      <c r="AP116" s="4"/>
      <c r="AQ116" s="170" t="str">
        <f t="shared" si="16"/>
        <v/>
      </c>
      <c r="AR116" s="170">
        <f t="shared" si="14"/>
        <v>0</v>
      </c>
      <c r="AS116" s="6" t="str">
        <f>UPPER(IF($AH116="","",IF(COUNTIF($AS$21:$AS115,$AH116)&lt;1,$AH116,"")))</f>
        <v/>
      </c>
      <c r="AT116" s="173" t="str">
        <f t="shared" si="15"/>
        <v/>
      </c>
      <c r="AU116" s="170" t="str">
        <f t="shared" si="17"/>
        <v/>
      </c>
      <c r="AV116" s="49"/>
      <c r="AW116" s="173"/>
    </row>
    <row r="117" spans="1:49" s="168" customFormat="1" ht="13">
      <c r="A117" s="173" t="str">
        <f t="shared" si="11"/>
        <v/>
      </c>
      <c r="B117" s="302" t="str">
        <f t="shared" si="12"/>
        <v/>
      </c>
      <c r="C117" s="303"/>
      <c r="D117" s="173">
        <v>96</v>
      </c>
      <c r="E117" s="173" t="str">
        <f t="shared" si="13"/>
        <v/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29"/>
      <c r="AI117" s="36"/>
      <c r="AJ117" s="15"/>
      <c r="AK117" s="29"/>
      <c r="AL117" s="4"/>
      <c r="AM117" s="4"/>
      <c r="AN117" s="4"/>
      <c r="AO117" s="4"/>
      <c r="AP117" s="4"/>
      <c r="AQ117" s="170" t="str">
        <f t="shared" si="16"/>
        <v/>
      </c>
      <c r="AR117" s="170">
        <f t="shared" si="14"/>
        <v>0</v>
      </c>
      <c r="AS117" s="6" t="str">
        <f>UPPER(IF($AH117="","",IF(COUNTIF($AS$21:$AS116,$AH117)&lt;1,$AH117,"")))</f>
        <v/>
      </c>
      <c r="AT117" s="173" t="str">
        <f t="shared" si="15"/>
        <v/>
      </c>
      <c r="AU117" s="170" t="str">
        <f t="shared" si="17"/>
        <v/>
      </c>
      <c r="AV117" s="49"/>
      <c r="AW117" s="173"/>
    </row>
    <row r="118" spans="1:49" s="168" customFormat="1" ht="13">
      <c r="A118" s="173" t="str">
        <f t="shared" si="11"/>
        <v/>
      </c>
      <c r="B118" s="302" t="str">
        <f t="shared" si="12"/>
        <v/>
      </c>
      <c r="C118" s="303"/>
      <c r="D118" s="173">
        <v>97</v>
      </c>
      <c r="E118" s="173" t="str">
        <f t="shared" si="13"/>
        <v/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29"/>
      <c r="AI118" s="36"/>
      <c r="AJ118" s="15"/>
      <c r="AK118" s="29"/>
      <c r="AL118" s="4"/>
      <c r="AM118" s="4"/>
      <c r="AN118" s="4"/>
      <c r="AO118" s="4"/>
      <c r="AP118" s="4"/>
      <c r="AQ118" s="170" t="str">
        <f t="shared" si="16"/>
        <v/>
      </c>
      <c r="AR118" s="170">
        <f t="shared" si="14"/>
        <v>0</v>
      </c>
      <c r="AS118" s="6" t="str">
        <f>UPPER(IF($AH118="","",IF(COUNTIF($AS$21:$AS117,$AH118)&lt;1,$AH118,"")))</f>
        <v/>
      </c>
      <c r="AT118" s="173" t="str">
        <f t="shared" si="15"/>
        <v/>
      </c>
      <c r="AU118" s="170" t="str">
        <f t="shared" si="17"/>
        <v/>
      </c>
      <c r="AV118" s="49"/>
      <c r="AW118" s="173"/>
    </row>
    <row r="119" spans="1:49" s="168" customFormat="1" ht="13">
      <c r="A119" s="173" t="str">
        <f t="shared" si="11"/>
        <v/>
      </c>
      <c r="B119" s="302" t="str">
        <f t="shared" si="12"/>
        <v/>
      </c>
      <c r="C119" s="303"/>
      <c r="D119" s="173">
        <v>98</v>
      </c>
      <c r="E119" s="173" t="str">
        <f t="shared" si="13"/>
        <v/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29"/>
      <c r="AI119" s="36"/>
      <c r="AJ119" s="15"/>
      <c r="AK119" s="29"/>
      <c r="AL119" s="4"/>
      <c r="AM119" s="4"/>
      <c r="AN119" s="4"/>
      <c r="AO119" s="4"/>
      <c r="AP119" s="4"/>
      <c r="AQ119" s="170" t="str">
        <f t="shared" si="16"/>
        <v/>
      </c>
      <c r="AR119" s="170">
        <f t="shared" si="14"/>
        <v>0</v>
      </c>
      <c r="AS119" s="6" t="str">
        <f>UPPER(IF($AH119="","",IF(COUNTIF($AS$21:$AS118,$AH119)&lt;1,$AH119,"")))</f>
        <v/>
      </c>
      <c r="AT119" s="173" t="str">
        <f t="shared" si="15"/>
        <v/>
      </c>
      <c r="AU119" s="170" t="str">
        <f t="shared" si="17"/>
        <v/>
      </c>
      <c r="AV119" s="49"/>
      <c r="AW119" s="173"/>
    </row>
    <row r="120" spans="1:49" s="168" customFormat="1" ht="13">
      <c r="A120" s="173" t="str">
        <f t="shared" si="11"/>
        <v/>
      </c>
      <c r="B120" s="302" t="str">
        <f t="shared" si="12"/>
        <v/>
      </c>
      <c r="C120" s="303"/>
      <c r="D120" s="173">
        <v>99</v>
      </c>
      <c r="E120" s="173" t="str">
        <f t="shared" si="13"/>
        <v/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29"/>
      <c r="AI120" s="36"/>
      <c r="AJ120" s="15"/>
      <c r="AK120" s="29"/>
      <c r="AL120" s="4"/>
      <c r="AM120" s="4"/>
      <c r="AN120" s="4"/>
      <c r="AO120" s="4"/>
      <c r="AP120" s="4"/>
      <c r="AQ120" s="170" t="str">
        <f t="shared" si="16"/>
        <v/>
      </c>
      <c r="AR120" s="170">
        <f t="shared" si="14"/>
        <v>0</v>
      </c>
      <c r="AS120" s="6" t="str">
        <f>UPPER(IF($AH120="","",IF(COUNTIF($AS$21:$AS119,$AH120)&lt;1,$AH120,"")))</f>
        <v/>
      </c>
      <c r="AT120" s="173" t="str">
        <f t="shared" si="15"/>
        <v/>
      </c>
      <c r="AU120" s="170" t="str">
        <f t="shared" si="17"/>
        <v/>
      </c>
      <c r="AV120" s="49"/>
      <c r="AW120" s="173"/>
    </row>
    <row r="121" spans="1:49" s="168" customFormat="1" ht="13">
      <c r="A121" s="173" t="str">
        <f t="shared" si="11"/>
        <v/>
      </c>
      <c r="B121" s="302" t="str">
        <f t="shared" si="12"/>
        <v/>
      </c>
      <c r="C121" s="303"/>
      <c r="D121" s="173">
        <v>100</v>
      </c>
      <c r="E121" s="173" t="str">
        <f t="shared" si="13"/>
        <v/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29"/>
      <c r="AI121" s="36"/>
      <c r="AJ121" s="15"/>
      <c r="AK121" s="29"/>
      <c r="AL121" s="4"/>
      <c r="AM121" s="4"/>
      <c r="AN121" s="4"/>
      <c r="AO121" s="4"/>
      <c r="AP121" s="4"/>
      <c r="AQ121" s="170" t="str">
        <f t="shared" si="16"/>
        <v/>
      </c>
      <c r="AR121" s="170">
        <f t="shared" si="14"/>
        <v>0</v>
      </c>
      <c r="AS121" s="6" t="str">
        <f>UPPER(IF($AH121="","",IF(COUNTIF($AS$21:$AS120,$AH121)&lt;1,$AH121,"")))</f>
        <v/>
      </c>
      <c r="AT121" s="173" t="str">
        <f t="shared" si="15"/>
        <v/>
      </c>
      <c r="AU121" s="170" t="str">
        <f t="shared" si="17"/>
        <v/>
      </c>
      <c r="AV121" s="49"/>
      <c r="AW121" s="173"/>
    </row>
    <row r="122" spans="1:49">
      <c r="A122" s="67"/>
      <c r="B122" s="67"/>
      <c r="C122" s="14"/>
      <c r="D122" s="67"/>
      <c r="E122" s="67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82"/>
      <c r="AJ122" s="179"/>
      <c r="AK122" s="74"/>
      <c r="AL122" s="74"/>
      <c r="AM122" s="74"/>
      <c r="AN122" s="74"/>
      <c r="AO122" s="74"/>
      <c r="AP122" s="74"/>
      <c r="AQ122" s="180"/>
      <c r="AR122" s="67"/>
      <c r="AS122" s="67"/>
      <c r="AT122" s="74"/>
      <c r="AU122" s="67"/>
      <c r="AV122" s="181"/>
      <c r="AW122" s="67"/>
    </row>
    <row r="1042408" spans="3:48" s="1" customFormat="1">
      <c r="C1042408" s="3"/>
      <c r="D1042408" s="182"/>
      <c r="E1042408" s="182"/>
      <c r="AI1042408" s="304"/>
      <c r="AJ1042408" s="305"/>
      <c r="AQ1042408" s="306"/>
      <c r="AR1042408" s="182"/>
      <c r="AS1042408" s="182"/>
      <c r="AU1042408" s="182"/>
      <c r="AV1042408" s="307"/>
    </row>
  </sheetData>
  <sheetProtection algorithmName="SHA-512" hashValue="w+dOuMeMn5gZ8dy1wZifW3Imlh3N0pTW9cGOxmvjQM+y3mAYqC/2jkClBRqZZFtkTAwKEPc83JTB6rNZfTsG8w==" saltValue="zUxG9UfBDMGJoP1dP0tI1A==" spinCount="100000" sheet="1" objects="1" scenarios="1" selectLockedCells="1"/>
  <phoneticPr fontId="8" type="noConversion"/>
  <conditionalFormatting sqref="M22:M121">
    <cfRule type="expression" dxfId="19" priority="1610" stopIfTrue="1">
      <formula>OR($E22="MA",$E22="MB",$E22="MC",$E22="MO")</formula>
    </cfRule>
  </conditionalFormatting>
  <conditionalFormatting sqref="AC22:AD121">
    <cfRule type="expression" dxfId="18" priority="1611">
      <formula>OR($E22="MD",$E22="FD")</formula>
    </cfRule>
  </conditionalFormatting>
  <conditionalFormatting sqref="V22:V121">
    <cfRule type="expression" dxfId="17" priority="20">
      <formula>$H22&lt;&gt;"M"</formula>
    </cfRule>
  </conditionalFormatting>
  <conditionalFormatting sqref="W22:W121">
    <cfRule type="expression" dxfId="16" priority="19">
      <formula>$H22&lt;&gt;"F"</formula>
    </cfRule>
  </conditionalFormatting>
  <conditionalFormatting sqref="L22:L121">
    <cfRule type="expression" dxfId="15" priority="1609" stopIfTrue="1">
      <formula>OR($E22="MD",$E22="FO",$E22="FA",$E22="FB",$E22="FC",$E22="FD")</formula>
    </cfRule>
  </conditionalFormatting>
  <conditionalFormatting sqref="L22:AH121">
    <cfRule type="expression" dxfId="14" priority="7" stopIfTrue="1">
      <formula>$E22=""</formula>
    </cfRule>
    <cfRule type="expression" dxfId="13" priority="8">
      <formula>ISNA($E22)</formula>
    </cfRule>
  </conditionalFormatting>
  <conditionalFormatting sqref="F22:G22 J22:K22 J24:K121 K23 F24:G121">
    <cfRule type="duplicateValues" dxfId="12" priority="1612"/>
  </conditionalFormatting>
  <conditionalFormatting sqref="B22:B121">
    <cfRule type="expression" dxfId="11" priority="1617" stopIfTrue="1">
      <formula>$C22=""</formula>
    </cfRule>
    <cfRule type="duplicateValues" dxfId="10" priority="1618"/>
  </conditionalFormatting>
  <dataValidations count="7">
    <dataValidation type="custom" allowBlank="1" showInputMessage="1" showErrorMessage="1" sqref="X22:AB121 AE22:AE121 S22:U121" xr:uid="{0D5D6A8E-E149-5942-90BC-92BEE29051DE}">
      <formula1>OR($E$22&lt;&gt;"",$E$22&lt;&gt;"#N/A")</formula1>
    </dataValidation>
    <dataValidation type="custom" allowBlank="1" showInputMessage="1" showErrorMessage="1" error="有關年齡組別不設此項目" sqref="V22:V121" xr:uid="{9EA91F9B-3FB5-F841-87E3-E63AA54D6F9C}">
      <formula1>$H22="M"</formula1>
    </dataValidation>
    <dataValidation type="custom" allowBlank="1" showInputMessage="1" showErrorMessage="1" error="有關年齡組別不設此項目" sqref="W22:W121" xr:uid="{B2599172-2D5D-F14E-96CA-0260EEC307B0}">
      <formula1>$H22="F"</formula1>
    </dataValidation>
    <dataValidation type="custom" allowBlank="1" showInputMessage="1" showErrorMessage="1" error="有關年齡組別不設此項目" sqref="L22:L121" xr:uid="{F915AE64-B0ED-CD49-B9D3-A27509904790}">
      <formula1>OR($E22="MO",$E22="MA",$E22="MB",$E22="MC")</formula1>
    </dataValidation>
    <dataValidation type="custom" allowBlank="1" showInputMessage="1" showErrorMessage="1" error="有關年齡組別不設此項目" sqref="M22:M121" xr:uid="{9E209AD4-104B-5241-B0BF-7510C2EE785C}">
      <formula1>OR($E22="MD",$E22="FA",$E22="FB",$E22="FC",$E22="FD",$E22="FO")</formula1>
    </dataValidation>
    <dataValidation type="custom" allowBlank="1" showInputMessage="1" showErrorMessage="1" sqref="N22:R121" xr:uid="{B11BEE2C-EFBF-FD42-8E18-35E0D97E3E3B}">
      <formula1>OR($E22&lt;&gt;"",$E22&lt;&gt;"#N/A")</formula1>
    </dataValidation>
    <dataValidation type="custom" allowBlank="1" showInputMessage="1" showErrorMessage="1" sqref="AC22:AD121" xr:uid="{E166D4BB-A7A8-6843-8E54-3190C5AB76CB}">
      <formula1>$I22&lt;$D$10</formula1>
    </dataValidation>
  </dataValidations>
  <hyperlinks>
    <hyperlink ref="AK20" r:id="rId1" display="http://www.tcaa.com.hk/wordpress/wp-content/uploads/2023/03/2023-TCAA-Member-list.pdf" xr:uid="{455DF953-2A5E-EC4C-95E3-13BE9DBE8FE2}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68" fitToHeight="15" orientation="portrait" horizontalDpi="4294967292" verticalDpi="4294967292"/>
  <headerFooter>
    <oddFooter>&amp;L&amp;"新細明體,標準"&amp;8&amp;K000000&amp;A&amp;C&amp;"新細明體,標準"&amp;K000000P.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2330B-7C23-E14E-B5C0-277B93B09F93}">
  <sheetPr codeName="工作表3">
    <pageSetUpPr fitToPage="1"/>
  </sheetPr>
  <dimension ref="A1:AL121"/>
  <sheetViews>
    <sheetView topLeftCell="D1" zoomScale="75" zoomScaleNormal="75" zoomScalePageLayoutView="85" workbookViewId="0">
      <pane ySplit="20" topLeftCell="A21" activePane="bottomLeft" state="frozen"/>
      <selection activeCell="G41" sqref="G41"/>
      <selection pane="bottomLeft" activeCell="F21" sqref="F21"/>
    </sheetView>
  </sheetViews>
  <sheetFormatPr baseColWidth="10" defaultColWidth="10.6640625" defaultRowHeight="15"/>
  <cols>
    <col min="1" max="1" width="0" style="63" hidden="1" customWidth="1"/>
    <col min="2" max="3" width="10.6640625" style="64" hidden="1" customWidth="1"/>
    <col min="4" max="5" width="10.33203125" style="63" bestFit="1" customWidth="1"/>
    <col min="6" max="6" width="11.5" style="63" customWidth="1"/>
    <col min="7" max="7" width="24.5" style="64" customWidth="1"/>
    <col min="8" max="8" width="12.6640625" style="64" customWidth="1"/>
    <col min="9" max="9" width="10.6640625" style="64"/>
    <col min="10" max="10" width="17.5" style="1" bestFit="1" customWidth="1"/>
    <col min="11" max="19" width="10.6640625" style="64"/>
    <col min="20" max="20" width="10.6640625" style="64" customWidth="1"/>
    <col min="21" max="21" width="15.6640625" style="64" customWidth="1"/>
    <col min="22" max="22" width="15.33203125" style="176" customWidth="1"/>
    <col min="23" max="23" width="16.5" style="64" customWidth="1"/>
    <col min="24" max="24" width="26.6640625" style="167" customWidth="1"/>
    <col min="25" max="25" width="20.6640625" style="64" customWidth="1"/>
    <col min="26" max="26" width="21.6640625" style="64" customWidth="1"/>
    <col min="27" max="27" width="18.1640625" style="64" customWidth="1"/>
    <col min="28" max="28" width="14.1640625" style="177" bestFit="1" customWidth="1"/>
    <col min="29" max="29" width="14.1640625" style="13" bestFit="1" customWidth="1"/>
    <col min="30" max="30" width="13.83203125" style="23" customWidth="1"/>
    <col min="31" max="31" width="9.33203125" style="64" bestFit="1" customWidth="1"/>
    <col min="32" max="32" width="12.5" style="178" customWidth="1"/>
    <col min="33" max="33" width="19" style="63" customWidth="1"/>
    <col min="34" max="34" width="12.33203125" style="171" hidden="1" customWidth="1"/>
    <col min="35" max="35" width="9.6640625" style="43" hidden="1" customWidth="1"/>
    <col min="36" max="36" width="19.83203125" style="178" hidden="1" customWidth="1"/>
    <col min="37" max="37" width="10.6640625" style="63" hidden="1" customWidth="1"/>
    <col min="38" max="38" width="2.5" style="63" customWidth="1"/>
    <col min="39" max="16384" width="10.6640625" style="63"/>
  </cols>
  <sheetData>
    <row r="1" spans="1:38">
      <c r="A1" s="55"/>
      <c r="B1" s="56"/>
      <c r="C1" s="56"/>
      <c r="D1" s="55"/>
      <c r="E1" s="55"/>
      <c r="F1" s="55"/>
      <c r="G1" s="56"/>
      <c r="H1" s="56"/>
      <c r="I1" s="56"/>
      <c r="J1" s="57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8"/>
      <c r="W1" s="56"/>
      <c r="X1" s="59"/>
      <c r="Y1" s="56"/>
      <c r="Z1" s="56"/>
      <c r="AA1" s="56"/>
      <c r="AB1" s="60"/>
      <c r="AC1" s="27"/>
      <c r="AD1" s="16"/>
      <c r="AE1" s="56"/>
      <c r="AF1" s="61"/>
      <c r="AG1" s="55"/>
      <c r="AH1" s="62"/>
      <c r="AI1" s="37"/>
      <c r="AJ1" s="61"/>
      <c r="AK1" s="55"/>
      <c r="AL1" s="55"/>
    </row>
    <row r="2" spans="1:38" ht="25">
      <c r="A2" s="55"/>
      <c r="B2" s="56"/>
      <c r="C2" s="65">
        <v>2023</v>
      </c>
      <c r="D2" s="55" t="s">
        <v>169</v>
      </c>
      <c r="E2" s="55"/>
      <c r="F2" s="55"/>
      <c r="G2" s="56"/>
      <c r="H2" s="66" t="str">
        <f>'公開及青年組 Open &amp; Junior'!H2</f>
        <v>2023 公民鑽禧田徑錦標賽 第二站</v>
      </c>
      <c r="I2" s="55"/>
      <c r="J2" s="67"/>
      <c r="K2" s="55"/>
      <c r="L2" s="68" t="s">
        <v>18</v>
      </c>
      <c r="M2" s="56"/>
      <c r="N2" s="55"/>
      <c r="O2" s="56"/>
      <c r="P2" s="56"/>
      <c r="Q2" s="56"/>
      <c r="R2" s="56"/>
      <c r="S2" s="56"/>
      <c r="T2" s="56"/>
      <c r="U2" s="56"/>
      <c r="V2" s="58"/>
      <c r="W2" s="56"/>
      <c r="X2" s="59"/>
      <c r="Y2" s="56"/>
      <c r="Z2" s="56"/>
      <c r="AA2" s="56"/>
      <c r="AB2" s="60"/>
      <c r="AC2" s="27"/>
      <c r="AD2" s="16"/>
      <c r="AE2" s="56"/>
      <c r="AF2" s="61"/>
      <c r="AG2" s="55"/>
      <c r="AH2" s="62"/>
      <c r="AI2" s="37"/>
      <c r="AJ2" s="61"/>
      <c r="AK2" s="55"/>
      <c r="AL2" s="55"/>
    </row>
    <row r="3" spans="1:38">
      <c r="A3" s="55"/>
      <c r="B3" s="56"/>
      <c r="C3" s="56" t="s">
        <v>95</v>
      </c>
      <c r="D3" s="69" t="s">
        <v>29</v>
      </c>
      <c r="E3" s="70" t="s">
        <v>88</v>
      </c>
      <c r="F3" s="71" t="s">
        <v>89</v>
      </c>
      <c r="G3" s="56"/>
      <c r="H3" s="72" t="str">
        <f>'公開及青年組 Open &amp; Junior'!H3</f>
        <v>地點：</v>
      </c>
      <c r="I3" s="55" t="str">
        <f>'公開及青年組 Open &amp; Junior'!I3</f>
        <v>灣仔運動場</v>
      </c>
      <c r="J3" s="67"/>
      <c r="K3" s="55"/>
      <c r="L3" s="56"/>
      <c r="M3" s="56"/>
      <c r="N3" s="73"/>
      <c r="O3" s="56"/>
      <c r="P3" s="56"/>
      <c r="Q3" s="56"/>
      <c r="R3" s="56"/>
      <c r="S3" s="56"/>
      <c r="T3" s="56"/>
      <c r="U3" s="56"/>
      <c r="V3" s="58"/>
      <c r="W3" s="56"/>
      <c r="X3" s="59"/>
      <c r="Y3" s="56"/>
      <c r="Z3" s="56"/>
      <c r="AA3" s="56"/>
      <c r="AB3" s="60"/>
      <c r="AC3" s="27"/>
      <c r="AD3" s="16"/>
      <c r="AE3" s="56"/>
      <c r="AF3" s="61"/>
      <c r="AG3" s="55"/>
      <c r="AH3" s="62"/>
      <c r="AI3" s="37"/>
      <c r="AJ3" s="61"/>
      <c r="AK3" s="55"/>
      <c r="AL3" s="55"/>
    </row>
    <row r="4" spans="1:38">
      <c r="A4" s="55"/>
      <c r="B4" s="56">
        <f>$C$2-C4</f>
        <v>11</v>
      </c>
      <c r="C4" s="74">
        <f>$C$2-11</f>
        <v>2012</v>
      </c>
      <c r="D4" s="75">
        <f t="shared" ref="D4:D9" si="0">$C4</f>
        <v>2012</v>
      </c>
      <c r="E4" s="56" t="s">
        <v>28</v>
      </c>
      <c r="F4" s="76" t="s">
        <v>12</v>
      </c>
      <c r="G4" s="56"/>
      <c r="H4" s="72" t="s">
        <v>152</v>
      </c>
      <c r="I4" s="55" t="s">
        <v>158</v>
      </c>
      <c r="J4" s="67"/>
      <c r="K4" s="55"/>
      <c r="L4" s="56"/>
      <c r="M4" s="56"/>
      <c r="N4" s="73"/>
      <c r="O4" s="56"/>
      <c r="P4" s="56"/>
      <c r="Q4" s="56"/>
      <c r="R4" s="56"/>
      <c r="S4" s="56"/>
      <c r="T4" s="56"/>
      <c r="U4" s="56"/>
      <c r="V4" s="58"/>
      <c r="W4" s="56"/>
      <c r="X4" s="59"/>
      <c r="Y4" s="56"/>
      <c r="Z4" s="56"/>
      <c r="AA4" s="56"/>
      <c r="AB4" s="60"/>
      <c r="AC4" s="27"/>
      <c r="AD4" s="16"/>
      <c r="AE4" s="56"/>
      <c r="AF4" s="61"/>
      <c r="AG4" s="55"/>
      <c r="AH4" s="62"/>
      <c r="AI4" s="37"/>
      <c r="AJ4" s="61"/>
      <c r="AK4" s="55"/>
      <c r="AL4" s="55"/>
    </row>
    <row r="5" spans="1:38">
      <c r="A5" s="55"/>
      <c r="B5" s="56">
        <f t="shared" ref="B5:B9" si="1">$C$2-C5</f>
        <v>10</v>
      </c>
      <c r="C5" s="74">
        <f>$C$2-10</f>
        <v>2013</v>
      </c>
      <c r="D5" s="75">
        <f t="shared" si="0"/>
        <v>2013</v>
      </c>
      <c r="E5" s="56" t="s">
        <v>27</v>
      </c>
      <c r="F5" s="76" t="s">
        <v>26</v>
      </c>
      <c r="G5" s="56"/>
      <c r="H5" s="55"/>
      <c r="I5" s="55"/>
      <c r="J5" s="67"/>
      <c r="K5" s="55"/>
      <c r="L5" s="56"/>
      <c r="M5" s="56"/>
      <c r="N5" s="56"/>
      <c r="O5" s="56"/>
      <c r="P5" s="56"/>
      <c r="Q5" s="56"/>
      <c r="R5" s="56"/>
      <c r="S5" s="56"/>
      <c r="T5" s="56"/>
      <c r="U5" s="56"/>
      <c r="V5" s="58"/>
      <c r="W5" s="56"/>
      <c r="X5" s="59"/>
      <c r="Y5" s="56"/>
      <c r="Z5" s="56"/>
      <c r="AA5" s="56"/>
      <c r="AB5" s="60"/>
      <c r="AC5" s="27"/>
      <c r="AD5" s="16"/>
      <c r="AE5" s="56"/>
      <c r="AF5" s="61"/>
      <c r="AG5" s="55"/>
      <c r="AH5" s="62"/>
      <c r="AI5" s="37"/>
      <c r="AJ5" s="61"/>
      <c r="AK5" s="55"/>
      <c r="AL5" s="55"/>
    </row>
    <row r="6" spans="1:38">
      <c r="A6" s="55"/>
      <c r="B6" s="56">
        <f t="shared" si="1"/>
        <v>9</v>
      </c>
      <c r="C6" s="74">
        <f>$C$2-9</f>
        <v>2014</v>
      </c>
      <c r="D6" s="75">
        <f t="shared" si="0"/>
        <v>2014</v>
      </c>
      <c r="E6" s="56" t="s">
        <v>25</v>
      </c>
      <c r="F6" s="76" t="s">
        <v>24</v>
      </c>
      <c r="G6" s="77" t="s">
        <v>68</v>
      </c>
      <c r="H6" s="55"/>
      <c r="I6" s="55"/>
      <c r="J6" s="67"/>
      <c r="K6" s="55"/>
      <c r="L6" s="56"/>
      <c r="M6" s="56"/>
      <c r="N6" s="56"/>
      <c r="O6" s="56"/>
      <c r="P6" s="56"/>
      <c r="Q6" s="56"/>
      <c r="R6" s="56"/>
      <c r="S6" s="56"/>
      <c r="T6" s="56"/>
      <c r="U6" s="56"/>
      <c r="V6" s="58"/>
      <c r="W6" s="56"/>
      <c r="X6" s="59"/>
      <c r="Y6" s="56"/>
      <c r="Z6" s="56"/>
      <c r="AA6" s="56"/>
      <c r="AB6" s="60"/>
      <c r="AC6" s="27"/>
      <c r="AD6" s="16"/>
      <c r="AE6" s="56"/>
      <c r="AF6" s="61"/>
      <c r="AG6" s="55"/>
      <c r="AH6" s="62"/>
      <c r="AI6" s="37"/>
      <c r="AJ6" s="61"/>
      <c r="AK6" s="55"/>
      <c r="AL6" s="55"/>
    </row>
    <row r="7" spans="1:38">
      <c r="A7" s="55"/>
      <c r="B7" s="56">
        <f t="shared" si="1"/>
        <v>8</v>
      </c>
      <c r="C7" s="74">
        <f>$C$2-8</f>
        <v>2015</v>
      </c>
      <c r="D7" s="75">
        <f t="shared" si="0"/>
        <v>2015</v>
      </c>
      <c r="E7" s="56" t="s">
        <v>23</v>
      </c>
      <c r="F7" s="76" t="s">
        <v>9</v>
      </c>
      <c r="G7" s="77" t="s">
        <v>120</v>
      </c>
      <c r="H7" s="55"/>
      <c r="I7" s="55"/>
      <c r="J7" s="67"/>
      <c r="K7" s="55"/>
      <c r="L7" s="56"/>
      <c r="M7" s="56"/>
      <c r="N7" s="56"/>
      <c r="O7" s="56"/>
      <c r="P7" s="56"/>
      <c r="Q7" s="56"/>
      <c r="R7" s="56"/>
      <c r="S7" s="56"/>
      <c r="T7" s="56"/>
      <c r="U7" s="56"/>
      <c r="V7" s="58"/>
      <c r="W7" s="56"/>
      <c r="X7" s="59"/>
      <c r="Y7" s="56"/>
      <c r="Z7" s="56"/>
      <c r="AA7" s="56"/>
      <c r="AB7" s="60"/>
      <c r="AC7" s="27"/>
      <c r="AD7" s="16"/>
      <c r="AE7" s="56"/>
      <c r="AF7" s="61"/>
      <c r="AG7" s="55"/>
      <c r="AH7" s="62"/>
      <c r="AI7" s="37"/>
      <c r="AJ7" s="61"/>
      <c r="AK7" s="55"/>
      <c r="AL7" s="55"/>
    </row>
    <row r="8" spans="1:38">
      <c r="A8" s="55"/>
      <c r="B8" s="56">
        <f t="shared" si="1"/>
        <v>7</v>
      </c>
      <c r="C8" s="74">
        <f>$C$2-7</f>
        <v>2016</v>
      </c>
      <c r="D8" s="75">
        <f t="shared" si="0"/>
        <v>2016</v>
      </c>
      <c r="E8" s="56" t="s">
        <v>22</v>
      </c>
      <c r="F8" s="76" t="s">
        <v>21</v>
      </c>
      <c r="G8" s="77" t="s">
        <v>121</v>
      </c>
      <c r="H8" s="55"/>
      <c r="I8" s="55"/>
      <c r="J8" s="67"/>
      <c r="K8" s="55"/>
      <c r="L8" s="56"/>
      <c r="M8" s="56"/>
      <c r="N8" s="56"/>
      <c r="O8" s="56"/>
      <c r="P8" s="56"/>
      <c r="Q8" s="56"/>
      <c r="R8" s="56"/>
      <c r="S8" s="56"/>
      <c r="T8" s="56"/>
      <c r="U8" s="56"/>
      <c r="V8" s="58"/>
      <c r="W8" s="56"/>
      <c r="X8" s="59"/>
      <c r="Y8" s="56"/>
      <c r="Z8" s="56"/>
      <c r="AA8" s="56"/>
      <c r="AB8" s="60"/>
      <c r="AC8" s="27"/>
      <c r="AD8" s="16"/>
      <c r="AE8" s="56"/>
      <c r="AF8" s="61"/>
      <c r="AG8" s="55"/>
      <c r="AH8" s="62"/>
      <c r="AI8" s="37"/>
      <c r="AJ8" s="61"/>
      <c r="AK8" s="55"/>
      <c r="AL8" s="55"/>
    </row>
    <row r="9" spans="1:38" s="88" customFormat="1" ht="15" customHeight="1">
      <c r="A9" s="78"/>
      <c r="B9" s="56">
        <f t="shared" si="1"/>
        <v>6</v>
      </c>
      <c r="C9" s="74">
        <f>$C$2-6</f>
        <v>2017</v>
      </c>
      <c r="D9" s="79">
        <f t="shared" si="0"/>
        <v>2017</v>
      </c>
      <c r="E9" s="80" t="s">
        <v>20</v>
      </c>
      <c r="F9" s="81" t="s">
        <v>19</v>
      </c>
      <c r="G9" s="82" t="s">
        <v>168</v>
      </c>
      <c r="H9" s="83"/>
      <c r="I9" s="78"/>
      <c r="J9" s="67"/>
      <c r="K9" s="83"/>
      <c r="L9" s="83"/>
      <c r="M9" s="84"/>
      <c r="N9" s="83"/>
      <c r="O9" s="83"/>
      <c r="P9" s="83"/>
      <c r="Q9" s="83"/>
      <c r="R9" s="83"/>
      <c r="S9" s="83"/>
      <c r="T9" s="83"/>
      <c r="U9" s="83"/>
      <c r="V9" s="85"/>
      <c r="W9" s="83"/>
      <c r="X9" s="59"/>
      <c r="Y9" s="83"/>
      <c r="Z9" s="83"/>
      <c r="AA9" s="83"/>
      <c r="AB9" s="86"/>
      <c r="AC9" s="28"/>
      <c r="AD9" s="17"/>
      <c r="AE9" s="83"/>
      <c r="AF9" s="87"/>
      <c r="AG9" s="78"/>
      <c r="AH9" s="62"/>
      <c r="AI9" s="38"/>
      <c r="AJ9" s="87"/>
      <c r="AK9" s="78"/>
      <c r="AL9" s="78"/>
    </row>
    <row r="10" spans="1:38" s="88" customFormat="1" ht="25">
      <c r="A10" s="78"/>
      <c r="B10" s="83"/>
      <c r="C10" s="74"/>
      <c r="D10" s="78"/>
      <c r="E10" s="89"/>
      <c r="F10" s="83"/>
      <c r="G10" s="90" t="s">
        <v>122</v>
      </c>
      <c r="H10" s="83"/>
      <c r="I10" s="78"/>
      <c r="J10" s="67"/>
      <c r="K10" s="83"/>
      <c r="L10" s="83"/>
      <c r="M10" s="84"/>
      <c r="N10" s="83"/>
      <c r="O10" s="83"/>
      <c r="P10" s="83"/>
      <c r="Q10" s="83"/>
      <c r="R10" s="83"/>
      <c r="S10" s="83"/>
      <c r="T10" s="83"/>
      <c r="U10" s="83"/>
      <c r="V10" s="85"/>
      <c r="W10" s="83"/>
      <c r="X10" s="59"/>
      <c r="Y10" s="91"/>
      <c r="Z10" s="83"/>
      <c r="AA10" s="83"/>
      <c r="AB10" s="86"/>
      <c r="AC10" s="8"/>
      <c r="AD10" s="18"/>
      <c r="AE10" s="83"/>
      <c r="AF10" s="87"/>
      <c r="AG10" s="78"/>
      <c r="AH10" s="62"/>
      <c r="AI10" s="38"/>
      <c r="AJ10" s="87"/>
      <c r="AK10" s="78"/>
      <c r="AL10" s="78"/>
    </row>
    <row r="11" spans="1:38" s="88" customFormat="1" ht="15" customHeight="1">
      <c r="A11" s="78"/>
      <c r="B11" s="83"/>
      <c r="C11" s="74"/>
      <c r="D11" s="78"/>
      <c r="E11" s="89"/>
      <c r="F11" s="83"/>
      <c r="G11" s="92" t="s">
        <v>140</v>
      </c>
      <c r="H11" s="83"/>
      <c r="I11" s="78"/>
      <c r="J11" s="67"/>
      <c r="K11" s="83"/>
      <c r="L11" s="83"/>
      <c r="M11" s="84"/>
      <c r="N11" s="83"/>
      <c r="O11" s="83"/>
      <c r="P11" s="83"/>
      <c r="Q11" s="83"/>
      <c r="R11" s="83"/>
      <c r="S11" s="83"/>
      <c r="T11" s="83"/>
      <c r="U11" s="83"/>
      <c r="V11" s="85"/>
      <c r="W11" s="83"/>
      <c r="X11" s="59"/>
      <c r="Y11" s="91"/>
      <c r="Z11" s="83"/>
      <c r="AA11" s="83"/>
      <c r="AB11" s="86"/>
      <c r="AC11" s="8"/>
      <c r="AD11" s="18"/>
      <c r="AE11" s="83"/>
      <c r="AF11" s="87"/>
      <c r="AG11" s="78"/>
      <c r="AH11" s="62"/>
      <c r="AI11" s="38"/>
      <c r="AJ11" s="87"/>
      <c r="AK11" s="78"/>
      <c r="AL11" s="78"/>
    </row>
    <row r="12" spans="1:38" s="88" customFormat="1" ht="15" customHeight="1">
      <c r="A12" s="97"/>
      <c r="B12" s="98"/>
      <c r="C12" s="98"/>
      <c r="D12" s="97"/>
      <c r="E12" s="99"/>
      <c r="F12" s="98"/>
      <c r="G12" s="100"/>
      <c r="H12" s="98"/>
      <c r="I12" s="97"/>
      <c r="J12" s="101"/>
      <c r="K12" s="102"/>
      <c r="L12" s="103"/>
      <c r="M12" s="104"/>
      <c r="N12" s="103"/>
      <c r="O12" s="105" t="s">
        <v>138</v>
      </c>
      <c r="P12" s="103"/>
      <c r="Q12" s="103"/>
      <c r="R12" s="103"/>
      <c r="S12" s="106"/>
      <c r="T12" s="98"/>
      <c r="U12" s="98"/>
      <c r="V12" s="107"/>
      <c r="W12" s="98"/>
      <c r="X12" s="108"/>
      <c r="Y12" s="109"/>
      <c r="Z12" s="98"/>
      <c r="AA12" s="98"/>
      <c r="AB12" s="110"/>
      <c r="AC12" s="31"/>
      <c r="AD12" s="32"/>
      <c r="AE12" s="98"/>
      <c r="AF12" s="111"/>
      <c r="AG12" s="97"/>
      <c r="AH12" s="111"/>
      <c r="AI12" s="39"/>
      <c r="AJ12" s="111"/>
      <c r="AK12" s="97"/>
      <c r="AL12" s="97"/>
    </row>
    <row r="13" spans="1:38" s="88" customFormat="1" ht="15" customHeight="1">
      <c r="A13" s="97"/>
      <c r="B13" s="98"/>
      <c r="C13" s="98"/>
      <c r="D13" s="97"/>
      <c r="E13" s="99"/>
      <c r="F13" s="98"/>
      <c r="G13" s="316" t="str">
        <f>"兩頁合計"&amp;" $ "&amp;'公開及青年組 Open &amp; Junior'!AS16+'少年組 Youth'!AF15</f>
        <v>兩頁合計 $ 0</v>
      </c>
      <c r="H13" s="98"/>
      <c r="I13" s="97"/>
      <c r="J13" s="112"/>
      <c r="K13" s="113" t="s">
        <v>53</v>
      </c>
      <c r="L13" s="114" t="s">
        <v>45</v>
      </c>
      <c r="M13" s="114" t="s">
        <v>46</v>
      </c>
      <c r="N13" s="114" t="s">
        <v>47</v>
      </c>
      <c r="O13" s="114" t="s">
        <v>40</v>
      </c>
      <c r="P13" s="114" t="s">
        <v>39</v>
      </c>
      <c r="Q13" s="115" t="s">
        <v>51</v>
      </c>
      <c r="R13" s="114" t="s">
        <v>38</v>
      </c>
      <c r="S13" s="116" t="s">
        <v>52</v>
      </c>
      <c r="T13" s="117" t="s">
        <v>66</v>
      </c>
      <c r="U13" s="117"/>
      <c r="V13" s="107"/>
      <c r="W13" s="98"/>
      <c r="X13" s="108"/>
      <c r="Y13" s="109"/>
      <c r="Z13" s="98"/>
      <c r="AA13" s="98"/>
      <c r="AB13" s="110"/>
      <c r="AC13" s="118"/>
      <c r="AD13" s="118"/>
      <c r="AE13" s="117"/>
      <c r="AF13" s="111"/>
      <c r="AG13" s="97"/>
      <c r="AH13" s="111"/>
      <c r="AI13" s="39"/>
      <c r="AJ13" s="111"/>
      <c r="AK13" s="97"/>
      <c r="AL13" s="97"/>
    </row>
    <row r="14" spans="1:38" s="135" customFormat="1" ht="78">
      <c r="A14" s="119"/>
      <c r="B14" s="120"/>
      <c r="C14" s="120"/>
      <c r="D14" s="121"/>
      <c r="E14" s="121"/>
      <c r="F14" s="120"/>
      <c r="G14" s="122" t="str">
        <f>"本頁"&amp;AF19</f>
        <v>本頁應付金額 $0</v>
      </c>
      <c r="H14" s="123"/>
      <c r="I14" s="124"/>
      <c r="J14" s="2"/>
      <c r="K14" s="125" t="s">
        <v>55</v>
      </c>
      <c r="L14" s="126" t="s">
        <v>55</v>
      </c>
      <c r="M14" s="127" t="s">
        <v>56</v>
      </c>
      <c r="N14" s="127" t="s">
        <v>57</v>
      </c>
      <c r="O14" s="127" t="s">
        <v>56</v>
      </c>
      <c r="P14" s="127" t="s">
        <v>56</v>
      </c>
      <c r="Q14" s="126" t="s">
        <v>90</v>
      </c>
      <c r="R14" s="127" t="s">
        <v>57</v>
      </c>
      <c r="S14" s="128" t="s">
        <v>55</v>
      </c>
      <c r="T14" s="129" t="s">
        <v>56</v>
      </c>
      <c r="U14" s="130"/>
      <c r="V14" s="131"/>
      <c r="W14" s="132"/>
      <c r="X14" s="115"/>
      <c r="Y14" s="130"/>
      <c r="Z14" s="120"/>
      <c r="AA14" s="119"/>
      <c r="AB14" s="119"/>
      <c r="AC14" s="119"/>
      <c r="AD14" s="118"/>
      <c r="AE14" s="130"/>
      <c r="AF14" s="133"/>
      <c r="AG14" s="119"/>
      <c r="AH14" s="111"/>
      <c r="AI14" s="40"/>
      <c r="AJ14" s="134"/>
      <c r="AK14" s="119"/>
      <c r="AL14" s="119"/>
    </row>
    <row r="15" spans="1:38" ht="21" customHeight="1">
      <c r="A15" s="55"/>
      <c r="B15" s="56"/>
      <c r="C15" s="56"/>
      <c r="D15" s="73"/>
      <c r="E15" s="73"/>
      <c r="F15" s="56"/>
      <c r="G15" s="136"/>
      <c r="H15" s="56"/>
      <c r="I15" s="56"/>
      <c r="J15" s="137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6"/>
      <c r="W15" s="138"/>
      <c r="X15" s="59"/>
      <c r="Y15" s="139"/>
      <c r="Z15" s="56"/>
      <c r="AA15" s="93" t="s">
        <v>73</v>
      </c>
      <c r="AB15" s="94">
        <f>SUM(AB21:AB120)</f>
        <v>0</v>
      </c>
      <c r="AC15" s="140">
        <f>SUM($AC$21:$AC$120)</f>
        <v>0</v>
      </c>
      <c r="AD15" s="95">
        <f>COUNTA(V21:V120)*$V$20</f>
        <v>0</v>
      </c>
      <c r="AE15" s="55"/>
      <c r="AF15" s="140">
        <f>SUM(AB15:AD15)</f>
        <v>0</v>
      </c>
      <c r="AG15" s="141"/>
      <c r="AH15" s="62"/>
      <c r="AI15" s="142">
        <f>SUM(AI21:AI120)</f>
        <v>0</v>
      </c>
      <c r="AJ15" s="61"/>
      <c r="AK15" s="55"/>
      <c r="AL15" s="55"/>
    </row>
    <row r="16" spans="1:38" ht="20">
      <c r="A16" s="55"/>
      <c r="B16" s="56"/>
      <c r="C16" s="56"/>
      <c r="D16" s="143"/>
      <c r="E16" s="143"/>
      <c r="F16" s="143"/>
      <c r="G16" s="143"/>
      <c r="H16" s="144"/>
      <c r="I16" s="312"/>
      <c r="J16" s="144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143"/>
      <c r="V16" s="144"/>
      <c r="W16" s="144"/>
      <c r="X16" s="145"/>
      <c r="Y16" s="144"/>
      <c r="Z16" s="143"/>
      <c r="AA16" s="146" t="s">
        <v>109</v>
      </c>
      <c r="AB16" s="147">
        <v>0</v>
      </c>
      <c r="AC16" s="9"/>
      <c r="AD16" s="19"/>
      <c r="AE16" s="143"/>
      <c r="AF16" s="93"/>
      <c r="AG16" s="55"/>
      <c r="AH16" s="62"/>
      <c r="AI16" s="37"/>
      <c r="AJ16" s="61"/>
      <c r="AK16" s="55"/>
      <c r="AL16" s="55"/>
    </row>
    <row r="17" spans="1:38" ht="21" customHeight="1">
      <c r="A17" s="55"/>
      <c r="B17" s="56"/>
      <c r="C17" s="56"/>
      <c r="D17" s="143"/>
      <c r="E17" s="143"/>
      <c r="F17" s="143"/>
      <c r="G17" s="143"/>
      <c r="H17" s="144"/>
      <c r="I17" s="148"/>
      <c r="J17" s="148"/>
      <c r="K17" s="35"/>
      <c r="L17" s="143"/>
      <c r="M17" s="143"/>
      <c r="N17" s="143"/>
      <c r="O17" s="143"/>
      <c r="P17" s="143"/>
      <c r="Q17" s="144"/>
      <c r="R17" s="143"/>
      <c r="S17" s="143"/>
      <c r="T17" s="143"/>
      <c r="U17" s="148"/>
      <c r="V17" s="144"/>
      <c r="W17" s="148"/>
      <c r="X17" s="145"/>
      <c r="Y17" s="144"/>
      <c r="Z17" s="143"/>
      <c r="AA17" s="146" t="s">
        <v>117</v>
      </c>
      <c r="AB17" s="147">
        <v>200</v>
      </c>
      <c r="AC17" s="10">
        <v>200</v>
      </c>
      <c r="AD17" s="20"/>
      <c r="AE17" s="148"/>
      <c r="AF17" s="93"/>
      <c r="AG17" s="55"/>
      <c r="AH17" s="62"/>
      <c r="AI17" s="37"/>
      <c r="AJ17" s="61"/>
      <c r="AK17" s="55"/>
      <c r="AL17" s="55"/>
    </row>
    <row r="18" spans="1:38" ht="20">
      <c r="A18" s="55"/>
      <c r="B18" s="56"/>
      <c r="C18" s="56"/>
      <c r="D18" s="143"/>
      <c r="E18" s="143"/>
      <c r="F18" s="143"/>
      <c r="G18" s="149"/>
      <c r="H18" s="144"/>
      <c r="I18" s="312"/>
      <c r="J18" s="314"/>
      <c r="K18" s="314"/>
      <c r="L18" s="313"/>
      <c r="M18" s="314"/>
      <c r="N18" s="314"/>
      <c r="O18" s="313"/>
      <c r="P18" s="314"/>
      <c r="Q18" s="314"/>
      <c r="R18" s="314"/>
      <c r="S18" s="314"/>
      <c r="T18" s="314"/>
      <c r="U18" s="143"/>
      <c r="V18" s="144"/>
      <c r="W18" s="144"/>
      <c r="X18" s="145"/>
      <c r="Y18" s="144"/>
      <c r="Z18" s="143"/>
      <c r="AA18" s="146" t="s">
        <v>110</v>
      </c>
      <c r="AB18" s="147">
        <v>-20</v>
      </c>
      <c r="AC18" s="9"/>
      <c r="AD18" s="19"/>
      <c r="AE18" s="143"/>
      <c r="AF18" s="150"/>
      <c r="AG18" s="55"/>
      <c r="AH18" s="62"/>
      <c r="AI18" s="37"/>
      <c r="AJ18" s="151"/>
      <c r="AK18" s="55"/>
      <c r="AL18" s="55"/>
    </row>
    <row r="19" spans="1:38" ht="66" customHeight="1">
      <c r="A19" s="152" t="s">
        <v>111</v>
      </c>
      <c r="B19" s="56" t="s">
        <v>74</v>
      </c>
      <c r="C19" s="56" t="s">
        <v>75</v>
      </c>
      <c r="D19" s="143" t="s">
        <v>7</v>
      </c>
      <c r="E19" s="140" t="s">
        <v>98</v>
      </c>
      <c r="F19" s="153" t="s">
        <v>123</v>
      </c>
      <c r="G19" s="153" t="s">
        <v>124</v>
      </c>
      <c r="H19" s="154" t="s">
        <v>125</v>
      </c>
      <c r="I19" s="154" t="s">
        <v>126</v>
      </c>
      <c r="J19" s="155" t="s">
        <v>132</v>
      </c>
      <c r="K19" s="143" t="s">
        <v>15</v>
      </c>
      <c r="L19" s="143" t="s">
        <v>17</v>
      </c>
      <c r="M19" s="143" t="s">
        <v>16</v>
      </c>
      <c r="N19" s="143" t="s">
        <v>14</v>
      </c>
      <c r="O19" s="143" t="s">
        <v>31</v>
      </c>
      <c r="P19" s="143" t="s">
        <v>32</v>
      </c>
      <c r="Q19" s="144" t="s">
        <v>50</v>
      </c>
      <c r="R19" s="143" t="s">
        <v>35</v>
      </c>
      <c r="S19" s="143" t="s">
        <v>54</v>
      </c>
      <c r="T19" s="143" t="s">
        <v>64</v>
      </c>
      <c r="U19" s="148" t="s">
        <v>137</v>
      </c>
      <c r="V19" s="156" t="s">
        <v>164</v>
      </c>
      <c r="W19" s="315" t="s">
        <v>165</v>
      </c>
      <c r="X19" s="153" t="s">
        <v>128</v>
      </c>
      <c r="Y19" s="144" t="s">
        <v>63</v>
      </c>
      <c r="Z19" s="153" t="s">
        <v>129</v>
      </c>
      <c r="AA19" s="153" t="s">
        <v>130</v>
      </c>
      <c r="AB19" s="140" t="str">
        <f>"單項應付 "&amp;"$"&amp;AB15</f>
        <v>單項應付 $0</v>
      </c>
      <c r="AC19" s="11" t="str">
        <f>"接力應付 "&amp;"$"&amp;$AC$15</f>
        <v>接力應付 $0</v>
      </c>
      <c r="AD19" s="21" t="str">
        <f>"接力隊伍 "&amp;COUNTA(AD21:AD120)-COUNTIF(AD21:AD120,"")</f>
        <v>接力隊伍 0</v>
      </c>
      <c r="AE19" s="157" t="s">
        <v>160</v>
      </c>
      <c r="AF19" s="158" t="str">
        <f>"應付金額 "&amp;"$"&amp;AF15</f>
        <v>應付金額 $0</v>
      </c>
      <c r="AG19" s="139" t="s">
        <v>162</v>
      </c>
      <c r="AH19" s="62" t="s">
        <v>112</v>
      </c>
      <c r="AI19" s="159" t="str">
        <f>"Paid"&amp;" $"&amp;AI15</f>
        <v>Paid $0</v>
      </c>
      <c r="AJ19" s="160" t="str">
        <f>"Balance "&amp;SUM(AJ21:AJ121)</f>
        <v>Balance 0</v>
      </c>
      <c r="AK19" s="139" t="s">
        <v>161</v>
      </c>
      <c r="AL19" s="55"/>
    </row>
    <row r="20" spans="1:38" ht="16">
      <c r="A20" s="55"/>
      <c r="B20" s="56"/>
      <c r="C20" s="56"/>
      <c r="D20" s="143">
        <v>0</v>
      </c>
      <c r="E20" s="143"/>
      <c r="F20" s="153" t="s">
        <v>136</v>
      </c>
      <c r="G20" s="153" t="s">
        <v>135</v>
      </c>
      <c r="H20" s="154" t="s">
        <v>72</v>
      </c>
      <c r="I20" s="154">
        <v>2014</v>
      </c>
      <c r="J20" s="155" t="s">
        <v>93</v>
      </c>
      <c r="K20" s="153"/>
      <c r="L20" s="153" t="s">
        <v>94</v>
      </c>
      <c r="M20" s="153"/>
      <c r="N20" s="153"/>
      <c r="O20" s="153" t="s">
        <v>41</v>
      </c>
      <c r="P20" s="153"/>
      <c r="Q20" s="154"/>
      <c r="R20" s="153"/>
      <c r="S20" s="153" t="s">
        <v>145</v>
      </c>
      <c r="T20" s="153" t="s">
        <v>66</v>
      </c>
      <c r="U20" s="155" t="s">
        <v>146</v>
      </c>
      <c r="V20" s="161">
        <v>60</v>
      </c>
      <c r="W20" s="155"/>
      <c r="X20" s="162" t="s">
        <v>134</v>
      </c>
      <c r="Y20" s="154"/>
      <c r="Z20" s="153" t="s">
        <v>133</v>
      </c>
      <c r="AA20" s="153">
        <v>99887766</v>
      </c>
      <c r="AB20" s="163">
        <f>IF(I20="","",IF(COUNTA(K20:S20)&gt;3,"Events Over Limit",IF(COUNTA(K20:S20)=0,"Please entry at least 1 indv., event",IF(COUNTA(W20)=1,COUNTA(K20:S20)*$AB$17+$AB$16+$AB$18+$V20,IF(COUNTA(W20)=0,COUNTA(K20:S20)*$AB$17+$AB$16+$V20,"Error")))))</f>
        <v>660</v>
      </c>
      <c r="AC20" s="11"/>
      <c r="AD20" s="21"/>
      <c r="AE20" s="155"/>
      <c r="AF20" s="164"/>
      <c r="AG20" s="56"/>
      <c r="AH20" s="62"/>
      <c r="AI20" s="41"/>
      <c r="AJ20" s="61"/>
      <c r="AK20" s="55"/>
      <c r="AL20" s="55"/>
    </row>
    <row r="21" spans="1:38" s="167" customFormat="1" ht="13">
      <c r="A21" s="59" t="str">
        <f t="shared" ref="A21:A84" si="2">E21</f>
        <v/>
      </c>
      <c r="B21" s="165" t="str">
        <f t="shared" ref="B21:B84" si="3">IF(G21="","",IF(C21="","X",A21&amp;TEXT(C21,"000")))</f>
        <v/>
      </c>
      <c r="C21" s="166"/>
      <c r="D21" s="59">
        <v>1</v>
      </c>
      <c r="E21" s="59" t="str">
        <f t="shared" ref="E21:E84" si="4">IF($H21="M",VLOOKUP($I21,$D$4:$F$9,2,0),IF(H21="F",VLOOKUP($I21,$D$4:$F$9,3,0),IF($H21="","")))</f>
        <v/>
      </c>
      <c r="F21" s="5"/>
      <c r="G21" s="5"/>
      <c r="H21" s="5"/>
      <c r="I21" s="5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7"/>
      <c r="W21" s="5"/>
      <c r="X21" s="48"/>
      <c r="Y21" s="5"/>
      <c r="Z21" s="5"/>
      <c r="AA21" s="5"/>
      <c r="AB21" s="169" t="str">
        <f t="shared" ref="AB21:AB84" si="5">IF(I21="","",IF(COUNTA(K21:S21)&gt;3,"限報三項個人項目",IF(COUNTA(K21:S21)=0,"最少填報一個人項目",IF(COUNTA(W21)=1,COUNTA(K21:S21)*($AB$17+$AB$18)+$AB$16,IF(COUNTA(W21)=0,COUNTA(K21:S21)*$AB$17+$AB$16,"Error")))))</f>
        <v/>
      </c>
      <c r="AC21" s="12" t="str">
        <f t="shared" ref="AC21:AC84" si="6">IF(AD21="","",$AC$17)</f>
        <v/>
      </c>
      <c r="AD21" s="22" t="str">
        <f>UPPER(IF($U21="","",IF(COUNTIF($AD$20:$AD20,$U21)&lt;1,$U21,"")))</f>
        <v/>
      </c>
      <c r="AE21" s="59" t="str">
        <f t="shared" ref="AE21:AE67" si="7">IF(U21="","",IF(COUNTIF(U$21:U$121,$U21)&lt;4,"每隊最少4人",IF(COUNTIF(U$21:U$121,U21)&gt;6,"每隊最多6人",COUNTIF(U$21:U$121,U21))))</f>
        <v/>
      </c>
      <c r="AF21" s="170" t="str">
        <f t="shared" ref="AF21:AF84" si="8">IF(E21="","",IF(V21="",SUM(AB21:AC21)+AH21,SUM(AB21:AC21)+AH21+$V$20))</f>
        <v/>
      </c>
      <c r="AG21" s="5"/>
      <c r="AH21" s="171"/>
      <c r="AI21" s="42" t="str">
        <f t="shared" ref="AI21:AI84" si="9">AF21</f>
        <v/>
      </c>
      <c r="AJ21" s="172" t="str">
        <f t="shared" ref="AJ21:AJ84" si="10">IF(AF21="","",IF(AI21-AF21=0,"",AI21-AF21))</f>
        <v/>
      </c>
      <c r="AK21" s="59"/>
      <c r="AL21" s="59"/>
    </row>
    <row r="22" spans="1:38" s="167" customFormat="1" ht="13">
      <c r="A22" s="59" t="str">
        <f t="shared" si="2"/>
        <v/>
      </c>
      <c r="B22" s="165" t="str">
        <f t="shared" si="3"/>
        <v/>
      </c>
      <c r="C22" s="166"/>
      <c r="D22" s="59">
        <v>2</v>
      </c>
      <c r="E22" s="59" t="str">
        <f t="shared" si="4"/>
        <v/>
      </c>
      <c r="F22" s="5"/>
      <c r="G22" s="5"/>
      <c r="H22" s="5"/>
      <c r="I22" s="5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7"/>
      <c r="W22" s="5"/>
      <c r="X22" s="48"/>
      <c r="Y22" s="5"/>
      <c r="Z22" s="5"/>
      <c r="AA22" s="5"/>
      <c r="AB22" s="169" t="str">
        <f t="shared" si="5"/>
        <v/>
      </c>
      <c r="AC22" s="12" t="str">
        <f t="shared" si="6"/>
        <v/>
      </c>
      <c r="AD22" s="22" t="str">
        <f>UPPER(IF($U22="","",IF(COUNTIF($AD$20:$AD21,$U22)&lt;1,$U22,"")))</f>
        <v/>
      </c>
      <c r="AE22" s="59" t="str">
        <f t="shared" si="7"/>
        <v/>
      </c>
      <c r="AF22" s="170" t="str">
        <f t="shared" si="8"/>
        <v/>
      </c>
      <c r="AG22" s="5"/>
      <c r="AH22" s="171"/>
      <c r="AI22" s="42" t="str">
        <f t="shared" si="9"/>
        <v/>
      </c>
      <c r="AJ22" s="172" t="str">
        <f t="shared" si="10"/>
        <v/>
      </c>
      <c r="AK22" s="59"/>
      <c r="AL22" s="59"/>
    </row>
    <row r="23" spans="1:38" s="167" customFormat="1" ht="13">
      <c r="A23" s="59" t="str">
        <f t="shared" si="2"/>
        <v/>
      </c>
      <c r="B23" s="165" t="str">
        <f t="shared" si="3"/>
        <v/>
      </c>
      <c r="C23" s="166"/>
      <c r="D23" s="59">
        <v>3</v>
      </c>
      <c r="E23" s="59" t="str">
        <f t="shared" si="4"/>
        <v/>
      </c>
      <c r="F23" s="5"/>
      <c r="G23" s="5"/>
      <c r="H23" s="5"/>
      <c r="I23" s="5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7"/>
      <c r="W23" s="5"/>
      <c r="X23" s="48"/>
      <c r="Y23" s="5"/>
      <c r="Z23" s="5"/>
      <c r="AA23" s="5"/>
      <c r="AB23" s="169" t="str">
        <f t="shared" si="5"/>
        <v/>
      </c>
      <c r="AC23" s="12" t="str">
        <f t="shared" si="6"/>
        <v/>
      </c>
      <c r="AD23" s="22" t="str">
        <f>UPPER(IF($U23="","",IF(COUNTIF($AD$20:$AD22,$U23)&lt;1,$U23,"")))</f>
        <v/>
      </c>
      <c r="AE23" s="59" t="str">
        <f t="shared" si="7"/>
        <v/>
      </c>
      <c r="AF23" s="170" t="str">
        <f t="shared" si="8"/>
        <v/>
      </c>
      <c r="AG23" s="5"/>
      <c r="AH23" s="171"/>
      <c r="AI23" s="42" t="str">
        <f t="shared" si="9"/>
        <v/>
      </c>
      <c r="AJ23" s="172" t="str">
        <f t="shared" si="10"/>
        <v/>
      </c>
      <c r="AK23" s="59"/>
      <c r="AL23" s="59"/>
    </row>
    <row r="24" spans="1:38" s="167" customFormat="1" ht="13">
      <c r="A24" s="59" t="str">
        <f t="shared" si="2"/>
        <v/>
      </c>
      <c r="B24" s="165" t="str">
        <f t="shared" si="3"/>
        <v/>
      </c>
      <c r="C24" s="166"/>
      <c r="D24" s="59">
        <v>4</v>
      </c>
      <c r="E24" s="59" t="str">
        <f t="shared" si="4"/>
        <v/>
      </c>
      <c r="F24" s="5"/>
      <c r="G24" s="5"/>
      <c r="H24" s="5"/>
      <c r="I24" s="5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7"/>
      <c r="W24" s="5"/>
      <c r="X24" s="48"/>
      <c r="Y24" s="5"/>
      <c r="Z24" s="5"/>
      <c r="AA24" s="5"/>
      <c r="AB24" s="169" t="str">
        <f t="shared" si="5"/>
        <v/>
      </c>
      <c r="AC24" s="12" t="str">
        <f t="shared" si="6"/>
        <v/>
      </c>
      <c r="AD24" s="22" t="str">
        <f>UPPER(IF($U24="","",IF(COUNTIF($AD$20:$AD23,$U24)&lt;1,$U24,"")))</f>
        <v/>
      </c>
      <c r="AE24" s="59" t="str">
        <f t="shared" si="7"/>
        <v/>
      </c>
      <c r="AF24" s="170" t="str">
        <f t="shared" si="8"/>
        <v/>
      </c>
      <c r="AG24" s="5"/>
      <c r="AH24" s="171"/>
      <c r="AI24" s="42" t="str">
        <f t="shared" si="9"/>
        <v/>
      </c>
      <c r="AJ24" s="172" t="str">
        <f t="shared" si="10"/>
        <v/>
      </c>
      <c r="AK24" s="59"/>
      <c r="AL24" s="59"/>
    </row>
    <row r="25" spans="1:38" s="167" customFormat="1" ht="13">
      <c r="A25" s="59" t="str">
        <f t="shared" si="2"/>
        <v/>
      </c>
      <c r="B25" s="165" t="str">
        <f t="shared" si="3"/>
        <v/>
      </c>
      <c r="C25" s="166"/>
      <c r="D25" s="59">
        <v>5</v>
      </c>
      <c r="E25" s="59" t="str">
        <f t="shared" si="4"/>
        <v/>
      </c>
      <c r="F25" s="5"/>
      <c r="G25" s="5"/>
      <c r="H25" s="5"/>
      <c r="I25" s="5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5"/>
      <c r="X25" s="48"/>
      <c r="Y25" s="5"/>
      <c r="Z25" s="5"/>
      <c r="AA25" s="5"/>
      <c r="AB25" s="169" t="str">
        <f t="shared" si="5"/>
        <v/>
      </c>
      <c r="AC25" s="12" t="str">
        <f t="shared" si="6"/>
        <v/>
      </c>
      <c r="AD25" s="22" t="str">
        <f>UPPER(IF($U25="","",IF(COUNTIF($AD$20:$AD24,$U25)&lt;1,$U25,"")))</f>
        <v/>
      </c>
      <c r="AE25" s="59" t="str">
        <f t="shared" si="7"/>
        <v/>
      </c>
      <c r="AF25" s="170" t="str">
        <f t="shared" si="8"/>
        <v/>
      </c>
      <c r="AG25" s="5"/>
      <c r="AH25" s="171"/>
      <c r="AI25" s="42" t="str">
        <f t="shared" si="9"/>
        <v/>
      </c>
      <c r="AJ25" s="172" t="str">
        <f t="shared" si="10"/>
        <v/>
      </c>
      <c r="AK25" s="59"/>
      <c r="AL25" s="59"/>
    </row>
    <row r="26" spans="1:38" s="167" customFormat="1" ht="13">
      <c r="A26" s="59" t="str">
        <f t="shared" si="2"/>
        <v/>
      </c>
      <c r="B26" s="165" t="str">
        <f t="shared" si="3"/>
        <v/>
      </c>
      <c r="C26" s="166"/>
      <c r="D26" s="59">
        <v>6</v>
      </c>
      <c r="E26" s="59" t="str">
        <f t="shared" si="4"/>
        <v/>
      </c>
      <c r="F26" s="5"/>
      <c r="G26" s="5"/>
      <c r="H26" s="5"/>
      <c r="I26" s="5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7"/>
      <c r="W26" s="5"/>
      <c r="X26" s="48"/>
      <c r="Y26" s="5"/>
      <c r="Z26" s="5"/>
      <c r="AA26" s="5"/>
      <c r="AB26" s="169" t="str">
        <f t="shared" si="5"/>
        <v/>
      </c>
      <c r="AC26" s="12" t="str">
        <f t="shared" si="6"/>
        <v/>
      </c>
      <c r="AD26" s="22" t="str">
        <f>UPPER(IF($U26="","",IF(COUNTIF($AD$20:$AD25,$U26)&lt;1,$U26,"")))</f>
        <v/>
      </c>
      <c r="AE26" s="59" t="str">
        <f t="shared" si="7"/>
        <v/>
      </c>
      <c r="AF26" s="170" t="str">
        <f t="shared" si="8"/>
        <v/>
      </c>
      <c r="AG26" s="5"/>
      <c r="AH26" s="171"/>
      <c r="AI26" s="42" t="str">
        <f t="shared" si="9"/>
        <v/>
      </c>
      <c r="AJ26" s="172" t="str">
        <f t="shared" si="10"/>
        <v/>
      </c>
      <c r="AK26" s="59"/>
      <c r="AL26" s="59"/>
    </row>
    <row r="27" spans="1:38" s="167" customFormat="1" ht="13">
      <c r="A27" s="59" t="str">
        <f t="shared" si="2"/>
        <v/>
      </c>
      <c r="B27" s="165" t="str">
        <f t="shared" si="3"/>
        <v/>
      </c>
      <c r="C27" s="166"/>
      <c r="D27" s="59">
        <v>7</v>
      </c>
      <c r="E27" s="59" t="str">
        <f t="shared" si="4"/>
        <v/>
      </c>
      <c r="F27" s="5"/>
      <c r="G27" s="5"/>
      <c r="H27" s="5"/>
      <c r="I27" s="5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7"/>
      <c r="W27" s="5"/>
      <c r="X27" s="48"/>
      <c r="Y27" s="5"/>
      <c r="Z27" s="5"/>
      <c r="AA27" s="5"/>
      <c r="AB27" s="169" t="str">
        <f t="shared" si="5"/>
        <v/>
      </c>
      <c r="AC27" s="12" t="str">
        <f t="shared" si="6"/>
        <v/>
      </c>
      <c r="AD27" s="22" t="str">
        <f>UPPER(IF($U27="","",IF(COUNTIF($AD$20:$AD26,$U27)&lt;1,$U27,"")))</f>
        <v/>
      </c>
      <c r="AE27" s="59" t="str">
        <f t="shared" si="7"/>
        <v/>
      </c>
      <c r="AF27" s="170" t="str">
        <f t="shared" si="8"/>
        <v/>
      </c>
      <c r="AG27" s="5"/>
      <c r="AH27" s="171"/>
      <c r="AI27" s="42" t="str">
        <f t="shared" si="9"/>
        <v/>
      </c>
      <c r="AJ27" s="172" t="str">
        <f t="shared" si="10"/>
        <v/>
      </c>
      <c r="AK27" s="59"/>
      <c r="AL27" s="59"/>
    </row>
    <row r="28" spans="1:38" s="167" customFormat="1" ht="13">
      <c r="A28" s="59" t="str">
        <f t="shared" si="2"/>
        <v/>
      </c>
      <c r="B28" s="165" t="str">
        <f t="shared" si="3"/>
        <v/>
      </c>
      <c r="C28" s="166"/>
      <c r="D28" s="59">
        <v>8</v>
      </c>
      <c r="E28" s="59" t="str">
        <f t="shared" si="4"/>
        <v/>
      </c>
      <c r="F28" s="5"/>
      <c r="G28" s="5"/>
      <c r="H28" s="5"/>
      <c r="I28" s="5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7"/>
      <c r="W28" s="5"/>
      <c r="X28" s="48"/>
      <c r="Y28" s="5"/>
      <c r="Z28" s="5"/>
      <c r="AA28" s="5"/>
      <c r="AB28" s="169" t="str">
        <f t="shared" si="5"/>
        <v/>
      </c>
      <c r="AC28" s="12" t="str">
        <f t="shared" si="6"/>
        <v/>
      </c>
      <c r="AD28" s="22" t="str">
        <f>UPPER(IF($U28="","",IF(COUNTIF($AD$20:$AD27,$U28)&lt;1,$U28,"")))</f>
        <v/>
      </c>
      <c r="AE28" s="59" t="str">
        <f t="shared" si="7"/>
        <v/>
      </c>
      <c r="AF28" s="170" t="str">
        <f t="shared" si="8"/>
        <v/>
      </c>
      <c r="AG28" s="5"/>
      <c r="AH28" s="171"/>
      <c r="AI28" s="42" t="str">
        <f t="shared" si="9"/>
        <v/>
      </c>
      <c r="AJ28" s="172" t="str">
        <f t="shared" si="10"/>
        <v/>
      </c>
      <c r="AK28" s="59"/>
      <c r="AL28" s="59"/>
    </row>
    <row r="29" spans="1:38" s="167" customFormat="1" ht="13">
      <c r="A29" s="59" t="str">
        <f t="shared" si="2"/>
        <v/>
      </c>
      <c r="B29" s="165" t="str">
        <f t="shared" si="3"/>
        <v/>
      </c>
      <c r="C29" s="166"/>
      <c r="D29" s="59">
        <v>9</v>
      </c>
      <c r="E29" s="59" t="str">
        <f t="shared" si="4"/>
        <v/>
      </c>
      <c r="F29" s="5"/>
      <c r="G29" s="5"/>
      <c r="H29" s="5"/>
      <c r="I29" s="5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7"/>
      <c r="W29" s="5"/>
      <c r="X29" s="48"/>
      <c r="Y29" s="5"/>
      <c r="Z29" s="5"/>
      <c r="AA29" s="5"/>
      <c r="AB29" s="169" t="str">
        <f t="shared" si="5"/>
        <v/>
      </c>
      <c r="AC29" s="12" t="str">
        <f t="shared" si="6"/>
        <v/>
      </c>
      <c r="AD29" s="22" t="str">
        <f>UPPER(IF($U29="","",IF(COUNTIF($AD$20:$AD28,$U29)&lt;1,$U29,"")))</f>
        <v/>
      </c>
      <c r="AE29" s="59" t="str">
        <f t="shared" si="7"/>
        <v/>
      </c>
      <c r="AF29" s="170" t="str">
        <f t="shared" si="8"/>
        <v/>
      </c>
      <c r="AG29" s="5"/>
      <c r="AH29" s="171"/>
      <c r="AI29" s="42" t="str">
        <f t="shared" si="9"/>
        <v/>
      </c>
      <c r="AJ29" s="172" t="str">
        <f t="shared" si="10"/>
        <v/>
      </c>
      <c r="AK29" s="59"/>
      <c r="AL29" s="59"/>
    </row>
    <row r="30" spans="1:38" s="167" customFormat="1" ht="13">
      <c r="A30" s="59" t="str">
        <f t="shared" si="2"/>
        <v/>
      </c>
      <c r="B30" s="165" t="str">
        <f t="shared" si="3"/>
        <v/>
      </c>
      <c r="C30" s="166"/>
      <c r="D30" s="59">
        <v>10</v>
      </c>
      <c r="E30" s="59" t="str">
        <f t="shared" si="4"/>
        <v/>
      </c>
      <c r="F30" s="5"/>
      <c r="G30" s="5"/>
      <c r="H30" s="5"/>
      <c r="I30" s="5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7"/>
      <c r="W30" s="5"/>
      <c r="X30" s="48"/>
      <c r="Y30" s="5"/>
      <c r="Z30" s="5"/>
      <c r="AA30" s="5"/>
      <c r="AB30" s="169" t="str">
        <f t="shared" si="5"/>
        <v/>
      </c>
      <c r="AC30" s="12" t="str">
        <f t="shared" si="6"/>
        <v/>
      </c>
      <c r="AD30" s="22" t="str">
        <f>UPPER(IF($U30="","",IF(COUNTIF($AD$20:$AD29,$U30)&lt;1,$U30,"")))</f>
        <v/>
      </c>
      <c r="AE30" s="59" t="str">
        <f t="shared" si="7"/>
        <v/>
      </c>
      <c r="AF30" s="170" t="str">
        <f t="shared" si="8"/>
        <v/>
      </c>
      <c r="AG30" s="5"/>
      <c r="AH30" s="171"/>
      <c r="AI30" s="42" t="str">
        <f t="shared" si="9"/>
        <v/>
      </c>
      <c r="AJ30" s="172" t="str">
        <f t="shared" si="10"/>
        <v/>
      </c>
      <c r="AK30" s="59"/>
      <c r="AL30" s="59"/>
    </row>
    <row r="31" spans="1:38" s="167" customFormat="1" ht="13">
      <c r="A31" s="59" t="str">
        <f t="shared" si="2"/>
        <v/>
      </c>
      <c r="B31" s="165" t="str">
        <f t="shared" si="3"/>
        <v/>
      </c>
      <c r="C31" s="166"/>
      <c r="D31" s="59">
        <v>11</v>
      </c>
      <c r="E31" s="59" t="str">
        <f t="shared" si="4"/>
        <v/>
      </c>
      <c r="F31" s="5"/>
      <c r="G31" s="5"/>
      <c r="H31" s="5"/>
      <c r="I31" s="5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7"/>
      <c r="W31" s="5"/>
      <c r="X31" s="48"/>
      <c r="Y31" s="5"/>
      <c r="Z31" s="5"/>
      <c r="AA31" s="5"/>
      <c r="AB31" s="169" t="str">
        <f t="shared" si="5"/>
        <v/>
      </c>
      <c r="AC31" s="12" t="str">
        <f t="shared" si="6"/>
        <v/>
      </c>
      <c r="AD31" s="22" t="str">
        <f>UPPER(IF($U31="","",IF(COUNTIF($AD$20:$AD30,$U31)&lt;1,$U31,"")))</f>
        <v/>
      </c>
      <c r="AE31" s="59" t="str">
        <f t="shared" si="7"/>
        <v/>
      </c>
      <c r="AF31" s="170" t="str">
        <f t="shared" si="8"/>
        <v/>
      </c>
      <c r="AG31" s="5"/>
      <c r="AH31" s="171"/>
      <c r="AI31" s="42" t="str">
        <f t="shared" si="9"/>
        <v/>
      </c>
      <c r="AJ31" s="172" t="str">
        <f t="shared" si="10"/>
        <v/>
      </c>
      <c r="AK31" s="59"/>
      <c r="AL31" s="59"/>
    </row>
    <row r="32" spans="1:38" s="167" customFormat="1" ht="13">
      <c r="A32" s="59" t="str">
        <f t="shared" si="2"/>
        <v/>
      </c>
      <c r="B32" s="165" t="str">
        <f t="shared" si="3"/>
        <v/>
      </c>
      <c r="C32" s="166"/>
      <c r="D32" s="59">
        <v>12</v>
      </c>
      <c r="E32" s="59" t="str">
        <f t="shared" si="4"/>
        <v/>
      </c>
      <c r="F32" s="5"/>
      <c r="G32" s="5"/>
      <c r="H32" s="5"/>
      <c r="I32" s="5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7"/>
      <c r="W32" s="5"/>
      <c r="X32" s="48"/>
      <c r="Y32" s="5"/>
      <c r="Z32" s="5"/>
      <c r="AA32" s="5"/>
      <c r="AB32" s="169" t="str">
        <f t="shared" si="5"/>
        <v/>
      </c>
      <c r="AC32" s="12" t="str">
        <f t="shared" si="6"/>
        <v/>
      </c>
      <c r="AD32" s="22" t="str">
        <f>UPPER(IF($U32="","",IF(COUNTIF($AD$20:$AD31,$U32)&lt;1,$U32,"")))</f>
        <v/>
      </c>
      <c r="AE32" s="59" t="str">
        <f t="shared" si="7"/>
        <v/>
      </c>
      <c r="AF32" s="170" t="str">
        <f t="shared" si="8"/>
        <v/>
      </c>
      <c r="AG32" s="5"/>
      <c r="AH32" s="171"/>
      <c r="AI32" s="42" t="str">
        <f t="shared" si="9"/>
        <v/>
      </c>
      <c r="AJ32" s="172" t="str">
        <f t="shared" si="10"/>
        <v/>
      </c>
      <c r="AK32" s="59"/>
      <c r="AL32" s="59"/>
    </row>
    <row r="33" spans="1:38" s="167" customFormat="1" ht="13">
      <c r="A33" s="59" t="str">
        <f t="shared" si="2"/>
        <v/>
      </c>
      <c r="B33" s="165" t="str">
        <f t="shared" si="3"/>
        <v/>
      </c>
      <c r="C33" s="166"/>
      <c r="D33" s="59">
        <v>13</v>
      </c>
      <c r="E33" s="59" t="str">
        <f t="shared" si="4"/>
        <v/>
      </c>
      <c r="F33" s="5"/>
      <c r="G33" s="5"/>
      <c r="H33" s="5"/>
      <c r="I33" s="5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7"/>
      <c r="W33" s="5"/>
      <c r="X33" s="48"/>
      <c r="Y33" s="5"/>
      <c r="Z33" s="5"/>
      <c r="AA33" s="5"/>
      <c r="AB33" s="169" t="str">
        <f t="shared" si="5"/>
        <v/>
      </c>
      <c r="AC33" s="12" t="str">
        <f t="shared" si="6"/>
        <v/>
      </c>
      <c r="AD33" s="22" t="str">
        <f>UPPER(IF($U33="","",IF(COUNTIF($AD$20:$AD32,$U33)&lt;1,$U33,"")))</f>
        <v/>
      </c>
      <c r="AE33" s="59" t="str">
        <f t="shared" si="7"/>
        <v/>
      </c>
      <c r="AF33" s="170" t="str">
        <f t="shared" si="8"/>
        <v/>
      </c>
      <c r="AG33" s="5"/>
      <c r="AH33" s="171"/>
      <c r="AI33" s="42" t="str">
        <f t="shared" si="9"/>
        <v/>
      </c>
      <c r="AJ33" s="172" t="str">
        <f t="shared" si="10"/>
        <v/>
      </c>
      <c r="AK33" s="59"/>
      <c r="AL33" s="59"/>
    </row>
    <row r="34" spans="1:38" s="167" customFormat="1" ht="13">
      <c r="A34" s="59" t="str">
        <f t="shared" si="2"/>
        <v/>
      </c>
      <c r="B34" s="165" t="str">
        <f t="shared" si="3"/>
        <v/>
      </c>
      <c r="C34" s="166"/>
      <c r="D34" s="59">
        <v>14</v>
      </c>
      <c r="E34" s="59" t="str">
        <f t="shared" si="4"/>
        <v/>
      </c>
      <c r="F34" s="5"/>
      <c r="G34" s="5"/>
      <c r="H34" s="5"/>
      <c r="I34" s="5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7"/>
      <c r="W34" s="5"/>
      <c r="X34" s="48"/>
      <c r="Y34" s="5"/>
      <c r="Z34" s="5"/>
      <c r="AA34" s="5"/>
      <c r="AB34" s="169" t="str">
        <f t="shared" si="5"/>
        <v/>
      </c>
      <c r="AC34" s="12" t="str">
        <f t="shared" si="6"/>
        <v/>
      </c>
      <c r="AD34" s="22" t="str">
        <f>UPPER(IF($U34="","",IF(COUNTIF($AD$20:$AD33,$U34)&lt;1,$U34,"")))</f>
        <v/>
      </c>
      <c r="AE34" s="59" t="str">
        <f t="shared" si="7"/>
        <v/>
      </c>
      <c r="AF34" s="170" t="str">
        <f t="shared" si="8"/>
        <v/>
      </c>
      <c r="AG34" s="5"/>
      <c r="AH34" s="171"/>
      <c r="AI34" s="42" t="str">
        <f t="shared" si="9"/>
        <v/>
      </c>
      <c r="AJ34" s="172" t="str">
        <f t="shared" si="10"/>
        <v/>
      </c>
      <c r="AK34" s="59"/>
      <c r="AL34" s="59"/>
    </row>
    <row r="35" spans="1:38" s="167" customFormat="1" ht="13">
      <c r="A35" s="59" t="str">
        <f t="shared" si="2"/>
        <v/>
      </c>
      <c r="B35" s="165" t="str">
        <f t="shared" si="3"/>
        <v/>
      </c>
      <c r="C35" s="166"/>
      <c r="D35" s="59">
        <v>15</v>
      </c>
      <c r="E35" s="59" t="str">
        <f t="shared" si="4"/>
        <v/>
      </c>
      <c r="F35" s="5"/>
      <c r="G35" s="5"/>
      <c r="H35" s="5"/>
      <c r="I35" s="5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7"/>
      <c r="W35" s="5"/>
      <c r="X35" s="48"/>
      <c r="Y35" s="5"/>
      <c r="Z35" s="5"/>
      <c r="AA35" s="5"/>
      <c r="AB35" s="169" t="str">
        <f t="shared" si="5"/>
        <v/>
      </c>
      <c r="AC35" s="12" t="str">
        <f t="shared" si="6"/>
        <v/>
      </c>
      <c r="AD35" s="22" t="str">
        <f>UPPER(IF($U35="","",IF(COUNTIF($AD$20:$AD34,$U35)&lt;1,$U35,"")))</f>
        <v/>
      </c>
      <c r="AE35" s="59" t="str">
        <f t="shared" si="7"/>
        <v/>
      </c>
      <c r="AF35" s="170" t="str">
        <f t="shared" si="8"/>
        <v/>
      </c>
      <c r="AG35" s="5"/>
      <c r="AH35" s="171"/>
      <c r="AI35" s="42" t="str">
        <f t="shared" si="9"/>
        <v/>
      </c>
      <c r="AJ35" s="172" t="str">
        <f t="shared" si="10"/>
        <v/>
      </c>
      <c r="AK35" s="59"/>
      <c r="AL35" s="59"/>
    </row>
    <row r="36" spans="1:38" s="167" customFormat="1" ht="13">
      <c r="A36" s="59" t="str">
        <f t="shared" si="2"/>
        <v/>
      </c>
      <c r="B36" s="165" t="str">
        <f t="shared" si="3"/>
        <v/>
      </c>
      <c r="C36" s="166"/>
      <c r="D36" s="59">
        <v>16</v>
      </c>
      <c r="E36" s="59" t="str">
        <f t="shared" si="4"/>
        <v/>
      </c>
      <c r="F36" s="5"/>
      <c r="G36" s="5"/>
      <c r="H36" s="5"/>
      <c r="I36" s="5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7"/>
      <c r="W36" s="5"/>
      <c r="X36" s="48"/>
      <c r="Y36" s="5"/>
      <c r="Z36" s="5"/>
      <c r="AA36" s="5"/>
      <c r="AB36" s="169" t="str">
        <f t="shared" si="5"/>
        <v/>
      </c>
      <c r="AC36" s="12" t="str">
        <f t="shared" si="6"/>
        <v/>
      </c>
      <c r="AD36" s="22" t="str">
        <f>UPPER(IF($U36="","",IF(COUNTIF($AD$20:$AD35,$U36)&lt;1,$U36,"")))</f>
        <v/>
      </c>
      <c r="AE36" s="59" t="str">
        <f t="shared" si="7"/>
        <v/>
      </c>
      <c r="AF36" s="170" t="str">
        <f t="shared" si="8"/>
        <v/>
      </c>
      <c r="AG36" s="5"/>
      <c r="AH36" s="171"/>
      <c r="AI36" s="42" t="str">
        <f t="shared" si="9"/>
        <v/>
      </c>
      <c r="AJ36" s="172" t="str">
        <f t="shared" si="10"/>
        <v/>
      </c>
      <c r="AK36" s="59"/>
      <c r="AL36" s="59"/>
    </row>
    <row r="37" spans="1:38" s="167" customFormat="1" ht="13">
      <c r="A37" s="59" t="str">
        <f t="shared" si="2"/>
        <v/>
      </c>
      <c r="B37" s="165" t="str">
        <f t="shared" si="3"/>
        <v/>
      </c>
      <c r="C37" s="166"/>
      <c r="D37" s="59">
        <v>17</v>
      </c>
      <c r="E37" s="59" t="str">
        <f t="shared" si="4"/>
        <v/>
      </c>
      <c r="F37" s="5"/>
      <c r="G37" s="5"/>
      <c r="H37" s="5"/>
      <c r="I37" s="5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7"/>
      <c r="W37" s="5"/>
      <c r="X37" s="48"/>
      <c r="Y37" s="5"/>
      <c r="Z37" s="5"/>
      <c r="AA37" s="5"/>
      <c r="AB37" s="169" t="str">
        <f t="shared" si="5"/>
        <v/>
      </c>
      <c r="AC37" s="12" t="str">
        <f t="shared" si="6"/>
        <v/>
      </c>
      <c r="AD37" s="22" t="str">
        <f>UPPER(IF($U37="","",IF(COUNTIF($AD$20:$AD36,$U37)&lt;1,$U37,"")))</f>
        <v/>
      </c>
      <c r="AE37" s="59" t="str">
        <f t="shared" si="7"/>
        <v/>
      </c>
      <c r="AF37" s="170" t="str">
        <f t="shared" si="8"/>
        <v/>
      </c>
      <c r="AG37" s="5"/>
      <c r="AH37" s="171"/>
      <c r="AI37" s="42" t="str">
        <f t="shared" si="9"/>
        <v/>
      </c>
      <c r="AJ37" s="172" t="str">
        <f t="shared" si="10"/>
        <v/>
      </c>
      <c r="AK37" s="59"/>
      <c r="AL37" s="59"/>
    </row>
    <row r="38" spans="1:38" s="167" customFormat="1" ht="13">
      <c r="A38" s="59" t="str">
        <f t="shared" si="2"/>
        <v/>
      </c>
      <c r="B38" s="165" t="str">
        <f t="shared" si="3"/>
        <v/>
      </c>
      <c r="C38" s="166"/>
      <c r="D38" s="59">
        <v>18</v>
      </c>
      <c r="E38" s="59" t="str">
        <f t="shared" si="4"/>
        <v/>
      </c>
      <c r="F38" s="5"/>
      <c r="G38" s="5"/>
      <c r="H38" s="5"/>
      <c r="I38" s="5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7"/>
      <c r="W38" s="5"/>
      <c r="X38" s="48"/>
      <c r="Y38" s="5"/>
      <c r="Z38" s="5"/>
      <c r="AA38" s="5"/>
      <c r="AB38" s="169" t="str">
        <f t="shared" si="5"/>
        <v/>
      </c>
      <c r="AC38" s="12" t="str">
        <f t="shared" si="6"/>
        <v/>
      </c>
      <c r="AD38" s="22" t="str">
        <f>UPPER(IF($U38="","",IF(COUNTIF($AD$20:$AD37,$U38)&lt;1,$U38,"")))</f>
        <v/>
      </c>
      <c r="AE38" s="59" t="str">
        <f t="shared" si="7"/>
        <v/>
      </c>
      <c r="AF38" s="170" t="str">
        <f t="shared" si="8"/>
        <v/>
      </c>
      <c r="AG38" s="5"/>
      <c r="AH38" s="171"/>
      <c r="AI38" s="42" t="str">
        <f t="shared" si="9"/>
        <v/>
      </c>
      <c r="AJ38" s="172" t="str">
        <f t="shared" si="10"/>
        <v/>
      </c>
      <c r="AK38" s="59"/>
      <c r="AL38" s="59"/>
    </row>
    <row r="39" spans="1:38" s="167" customFormat="1" ht="13">
      <c r="A39" s="59" t="str">
        <f t="shared" si="2"/>
        <v/>
      </c>
      <c r="B39" s="165" t="str">
        <f t="shared" si="3"/>
        <v/>
      </c>
      <c r="C39" s="166"/>
      <c r="D39" s="59">
        <v>19</v>
      </c>
      <c r="E39" s="59" t="str">
        <f t="shared" si="4"/>
        <v/>
      </c>
      <c r="F39" s="5"/>
      <c r="G39" s="5"/>
      <c r="H39" s="5"/>
      <c r="I39" s="5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7"/>
      <c r="W39" s="5"/>
      <c r="X39" s="48"/>
      <c r="Y39" s="5"/>
      <c r="Z39" s="5"/>
      <c r="AA39" s="5"/>
      <c r="AB39" s="169" t="str">
        <f t="shared" si="5"/>
        <v/>
      </c>
      <c r="AC39" s="12" t="str">
        <f t="shared" si="6"/>
        <v/>
      </c>
      <c r="AD39" s="22" t="str">
        <f>UPPER(IF($U39="","",IF(COUNTIF($AD$20:$AD38,$U39)&lt;1,$U39,"")))</f>
        <v/>
      </c>
      <c r="AE39" s="59" t="str">
        <f t="shared" si="7"/>
        <v/>
      </c>
      <c r="AF39" s="170" t="str">
        <f t="shared" si="8"/>
        <v/>
      </c>
      <c r="AG39" s="5"/>
      <c r="AH39" s="171"/>
      <c r="AI39" s="42" t="str">
        <f t="shared" si="9"/>
        <v/>
      </c>
      <c r="AJ39" s="172" t="str">
        <f t="shared" si="10"/>
        <v/>
      </c>
      <c r="AK39" s="59"/>
      <c r="AL39" s="59"/>
    </row>
    <row r="40" spans="1:38" s="167" customFormat="1" ht="13">
      <c r="A40" s="59" t="str">
        <f t="shared" si="2"/>
        <v/>
      </c>
      <c r="B40" s="165" t="str">
        <f t="shared" si="3"/>
        <v/>
      </c>
      <c r="C40" s="166"/>
      <c r="D40" s="59">
        <v>20</v>
      </c>
      <c r="E40" s="59" t="str">
        <f t="shared" si="4"/>
        <v/>
      </c>
      <c r="F40" s="5"/>
      <c r="G40" s="5"/>
      <c r="H40" s="5"/>
      <c r="I40" s="5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7"/>
      <c r="W40" s="5"/>
      <c r="X40" s="48"/>
      <c r="Y40" s="5"/>
      <c r="Z40" s="5"/>
      <c r="AA40" s="5"/>
      <c r="AB40" s="169" t="str">
        <f t="shared" si="5"/>
        <v/>
      </c>
      <c r="AC40" s="12" t="str">
        <f t="shared" si="6"/>
        <v/>
      </c>
      <c r="AD40" s="22" t="str">
        <f>UPPER(IF($U40="","",IF(COUNTIF($AD$20:$AD39,$U40)&lt;1,$U40,"")))</f>
        <v/>
      </c>
      <c r="AE40" s="59" t="str">
        <f t="shared" si="7"/>
        <v/>
      </c>
      <c r="AF40" s="170" t="str">
        <f t="shared" si="8"/>
        <v/>
      </c>
      <c r="AG40" s="5"/>
      <c r="AH40" s="171"/>
      <c r="AI40" s="42" t="str">
        <f t="shared" si="9"/>
        <v/>
      </c>
      <c r="AJ40" s="172" t="str">
        <f t="shared" si="10"/>
        <v/>
      </c>
      <c r="AK40" s="59"/>
      <c r="AL40" s="59"/>
    </row>
    <row r="41" spans="1:38" s="167" customFormat="1" ht="13">
      <c r="A41" s="59" t="str">
        <f t="shared" si="2"/>
        <v/>
      </c>
      <c r="B41" s="165" t="str">
        <f t="shared" si="3"/>
        <v/>
      </c>
      <c r="C41" s="166"/>
      <c r="D41" s="59">
        <v>21</v>
      </c>
      <c r="E41" s="59" t="str">
        <f t="shared" si="4"/>
        <v/>
      </c>
      <c r="F41" s="5"/>
      <c r="G41" s="5"/>
      <c r="H41" s="5"/>
      <c r="I41" s="5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7"/>
      <c r="W41" s="5"/>
      <c r="X41" s="48"/>
      <c r="Y41" s="5"/>
      <c r="Z41" s="5"/>
      <c r="AA41" s="5"/>
      <c r="AB41" s="169" t="str">
        <f t="shared" si="5"/>
        <v/>
      </c>
      <c r="AC41" s="12" t="str">
        <f t="shared" si="6"/>
        <v/>
      </c>
      <c r="AD41" s="22" t="str">
        <f>UPPER(IF($U41="","",IF(COUNTIF($AD$20:$AD40,$U41)&lt;1,$U41,"")))</f>
        <v/>
      </c>
      <c r="AE41" s="59" t="str">
        <f t="shared" si="7"/>
        <v/>
      </c>
      <c r="AF41" s="170" t="str">
        <f t="shared" si="8"/>
        <v/>
      </c>
      <c r="AG41" s="5"/>
      <c r="AH41" s="171"/>
      <c r="AI41" s="42" t="str">
        <f t="shared" si="9"/>
        <v/>
      </c>
      <c r="AJ41" s="172" t="str">
        <f t="shared" si="10"/>
        <v/>
      </c>
      <c r="AK41" s="59"/>
      <c r="AL41" s="59"/>
    </row>
    <row r="42" spans="1:38" s="167" customFormat="1" ht="13">
      <c r="A42" s="59" t="str">
        <f t="shared" si="2"/>
        <v/>
      </c>
      <c r="B42" s="165" t="str">
        <f t="shared" si="3"/>
        <v/>
      </c>
      <c r="C42" s="166"/>
      <c r="D42" s="59">
        <v>22</v>
      </c>
      <c r="E42" s="59" t="str">
        <f t="shared" si="4"/>
        <v/>
      </c>
      <c r="F42" s="5"/>
      <c r="G42" s="5"/>
      <c r="H42" s="5"/>
      <c r="I42" s="5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7"/>
      <c r="W42" s="5"/>
      <c r="X42" s="48"/>
      <c r="Y42" s="5"/>
      <c r="Z42" s="5"/>
      <c r="AA42" s="5"/>
      <c r="AB42" s="169" t="str">
        <f t="shared" si="5"/>
        <v/>
      </c>
      <c r="AC42" s="12" t="str">
        <f t="shared" si="6"/>
        <v/>
      </c>
      <c r="AD42" s="22" t="str">
        <f>UPPER(IF($U42="","",IF(COUNTIF($AD$20:$AD41,$U42)&lt;1,$U42,"")))</f>
        <v/>
      </c>
      <c r="AE42" s="59" t="str">
        <f t="shared" si="7"/>
        <v/>
      </c>
      <c r="AF42" s="170" t="str">
        <f t="shared" si="8"/>
        <v/>
      </c>
      <c r="AG42" s="5"/>
      <c r="AH42" s="171"/>
      <c r="AI42" s="42" t="str">
        <f t="shared" si="9"/>
        <v/>
      </c>
      <c r="AJ42" s="172" t="str">
        <f t="shared" si="10"/>
        <v/>
      </c>
      <c r="AK42" s="59"/>
      <c r="AL42" s="59"/>
    </row>
    <row r="43" spans="1:38" s="167" customFormat="1" ht="13">
      <c r="A43" s="59" t="str">
        <f t="shared" si="2"/>
        <v/>
      </c>
      <c r="B43" s="165" t="str">
        <f t="shared" si="3"/>
        <v/>
      </c>
      <c r="C43" s="166"/>
      <c r="D43" s="59">
        <v>23</v>
      </c>
      <c r="E43" s="59" t="str">
        <f t="shared" si="4"/>
        <v/>
      </c>
      <c r="F43" s="5"/>
      <c r="G43" s="5"/>
      <c r="H43" s="5"/>
      <c r="I43" s="5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7"/>
      <c r="W43" s="5"/>
      <c r="X43" s="48"/>
      <c r="Y43" s="5"/>
      <c r="Z43" s="5"/>
      <c r="AA43" s="5"/>
      <c r="AB43" s="169" t="str">
        <f t="shared" si="5"/>
        <v/>
      </c>
      <c r="AC43" s="12" t="str">
        <f t="shared" si="6"/>
        <v/>
      </c>
      <c r="AD43" s="22" t="str">
        <f>UPPER(IF($U43="","",IF(COUNTIF($AD$20:$AD42,$U43)&lt;1,$U43,"")))</f>
        <v/>
      </c>
      <c r="AE43" s="59" t="str">
        <f t="shared" si="7"/>
        <v/>
      </c>
      <c r="AF43" s="170" t="str">
        <f t="shared" si="8"/>
        <v/>
      </c>
      <c r="AG43" s="5"/>
      <c r="AH43" s="171"/>
      <c r="AI43" s="42" t="str">
        <f t="shared" si="9"/>
        <v/>
      </c>
      <c r="AJ43" s="172" t="str">
        <f t="shared" si="10"/>
        <v/>
      </c>
      <c r="AK43" s="59"/>
      <c r="AL43" s="59"/>
    </row>
    <row r="44" spans="1:38" s="167" customFormat="1" ht="13">
      <c r="A44" s="59" t="str">
        <f t="shared" si="2"/>
        <v/>
      </c>
      <c r="B44" s="165" t="str">
        <f t="shared" si="3"/>
        <v/>
      </c>
      <c r="C44" s="166"/>
      <c r="D44" s="59">
        <v>24</v>
      </c>
      <c r="E44" s="59" t="str">
        <f t="shared" si="4"/>
        <v/>
      </c>
      <c r="F44" s="5"/>
      <c r="G44" s="5"/>
      <c r="H44" s="5"/>
      <c r="I44" s="5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7"/>
      <c r="W44" s="5"/>
      <c r="X44" s="48"/>
      <c r="Y44" s="5"/>
      <c r="Z44" s="5"/>
      <c r="AA44" s="5"/>
      <c r="AB44" s="169" t="str">
        <f t="shared" si="5"/>
        <v/>
      </c>
      <c r="AC44" s="12" t="str">
        <f t="shared" si="6"/>
        <v/>
      </c>
      <c r="AD44" s="22" t="str">
        <f>UPPER(IF($U44="","",IF(COUNTIF($AD$20:$AD43,$U44)&lt;1,$U44,"")))</f>
        <v/>
      </c>
      <c r="AE44" s="59" t="str">
        <f t="shared" si="7"/>
        <v/>
      </c>
      <c r="AF44" s="170" t="str">
        <f t="shared" si="8"/>
        <v/>
      </c>
      <c r="AG44" s="5"/>
      <c r="AH44" s="171"/>
      <c r="AI44" s="42" t="str">
        <f t="shared" si="9"/>
        <v/>
      </c>
      <c r="AJ44" s="172" t="str">
        <f t="shared" si="10"/>
        <v/>
      </c>
      <c r="AK44" s="59"/>
      <c r="AL44" s="59"/>
    </row>
    <row r="45" spans="1:38" s="167" customFormat="1" ht="13">
      <c r="A45" s="59" t="str">
        <f t="shared" si="2"/>
        <v/>
      </c>
      <c r="B45" s="165" t="str">
        <f t="shared" si="3"/>
        <v/>
      </c>
      <c r="C45" s="166"/>
      <c r="D45" s="59">
        <v>25</v>
      </c>
      <c r="E45" s="59" t="str">
        <f t="shared" si="4"/>
        <v/>
      </c>
      <c r="F45" s="5"/>
      <c r="G45" s="5"/>
      <c r="H45" s="5"/>
      <c r="I45" s="5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7"/>
      <c r="W45" s="5"/>
      <c r="X45" s="48"/>
      <c r="Y45" s="5"/>
      <c r="Z45" s="5"/>
      <c r="AA45" s="5"/>
      <c r="AB45" s="169" t="str">
        <f t="shared" si="5"/>
        <v/>
      </c>
      <c r="AC45" s="12" t="str">
        <f t="shared" si="6"/>
        <v/>
      </c>
      <c r="AD45" s="22" t="str">
        <f>UPPER(IF($U45="","",IF(COUNTIF($AD$20:$AD44,$U45)&lt;1,$U45,"")))</f>
        <v/>
      </c>
      <c r="AE45" s="59" t="str">
        <f t="shared" si="7"/>
        <v/>
      </c>
      <c r="AF45" s="170" t="str">
        <f t="shared" si="8"/>
        <v/>
      </c>
      <c r="AG45" s="5"/>
      <c r="AH45" s="171"/>
      <c r="AI45" s="42" t="str">
        <f t="shared" si="9"/>
        <v/>
      </c>
      <c r="AJ45" s="172" t="str">
        <f t="shared" si="10"/>
        <v/>
      </c>
      <c r="AK45" s="59"/>
      <c r="AL45" s="59"/>
    </row>
    <row r="46" spans="1:38" s="167" customFormat="1" ht="13">
      <c r="A46" s="59" t="str">
        <f t="shared" si="2"/>
        <v/>
      </c>
      <c r="B46" s="165" t="str">
        <f t="shared" si="3"/>
        <v/>
      </c>
      <c r="C46" s="166"/>
      <c r="D46" s="59">
        <v>26</v>
      </c>
      <c r="E46" s="59" t="str">
        <f t="shared" si="4"/>
        <v/>
      </c>
      <c r="F46" s="5"/>
      <c r="G46" s="5"/>
      <c r="H46" s="5"/>
      <c r="I46" s="5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7"/>
      <c r="W46" s="5"/>
      <c r="X46" s="48"/>
      <c r="Y46" s="5"/>
      <c r="Z46" s="5"/>
      <c r="AA46" s="5"/>
      <c r="AB46" s="169" t="str">
        <f t="shared" si="5"/>
        <v/>
      </c>
      <c r="AC46" s="12" t="str">
        <f t="shared" si="6"/>
        <v/>
      </c>
      <c r="AD46" s="22" t="str">
        <f>UPPER(IF($U46="","",IF(COUNTIF($AD$20:$AD45,$U46)&lt;1,$U46,"")))</f>
        <v/>
      </c>
      <c r="AE46" s="59" t="str">
        <f t="shared" si="7"/>
        <v/>
      </c>
      <c r="AF46" s="170" t="str">
        <f t="shared" si="8"/>
        <v/>
      </c>
      <c r="AG46" s="5"/>
      <c r="AH46" s="171"/>
      <c r="AI46" s="42" t="str">
        <f t="shared" si="9"/>
        <v/>
      </c>
      <c r="AJ46" s="172" t="str">
        <f t="shared" si="10"/>
        <v/>
      </c>
      <c r="AK46" s="59"/>
      <c r="AL46" s="59"/>
    </row>
    <row r="47" spans="1:38" s="167" customFormat="1" ht="13">
      <c r="A47" s="59" t="str">
        <f t="shared" si="2"/>
        <v/>
      </c>
      <c r="B47" s="165" t="str">
        <f t="shared" si="3"/>
        <v/>
      </c>
      <c r="C47" s="166"/>
      <c r="D47" s="59">
        <v>27</v>
      </c>
      <c r="E47" s="59" t="str">
        <f t="shared" si="4"/>
        <v/>
      </c>
      <c r="F47" s="5"/>
      <c r="G47" s="5"/>
      <c r="H47" s="5"/>
      <c r="I47" s="5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7"/>
      <c r="W47" s="5"/>
      <c r="X47" s="48"/>
      <c r="Y47" s="5"/>
      <c r="Z47" s="5"/>
      <c r="AA47" s="5"/>
      <c r="AB47" s="169" t="str">
        <f t="shared" si="5"/>
        <v/>
      </c>
      <c r="AC47" s="12" t="str">
        <f t="shared" si="6"/>
        <v/>
      </c>
      <c r="AD47" s="22" t="str">
        <f>UPPER(IF($U47="","",IF(COUNTIF($AD$20:$AD46,$U47)&lt;1,$U47,"")))</f>
        <v/>
      </c>
      <c r="AE47" s="59" t="str">
        <f t="shared" si="7"/>
        <v/>
      </c>
      <c r="AF47" s="170" t="str">
        <f t="shared" si="8"/>
        <v/>
      </c>
      <c r="AG47" s="5"/>
      <c r="AH47" s="171"/>
      <c r="AI47" s="42" t="str">
        <f t="shared" si="9"/>
        <v/>
      </c>
      <c r="AJ47" s="172" t="str">
        <f t="shared" si="10"/>
        <v/>
      </c>
      <c r="AK47" s="59"/>
      <c r="AL47" s="59"/>
    </row>
    <row r="48" spans="1:38" s="167" customFormat="1" ht="13">
      <c r="A48" s="59" t="str">
        <f t="shared" si="2"/>
        <v/>
      </c>
      <c r="B48" s="165" t="str">
        <f t="shared" si="3"/>
        <v/>
      </c>
      <c r="C48" s="166"/>
      <c r="D48" s="59">
        <v>28</v>
      </c>
      <c r="E48" s="59" t="str">
        <f t="shared" si="4"/>
        <v/>
      </c>
      <c r="F48" s="5"/>
      <c r="G48" s="5"/>
      <c r="H48" s="5"/>
      <c r="I48" s="5"/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7"/>
      <c r="W48" s="5"/>
      <c r="X48" s="48"/>
      <c r="Y48" s="5"/>
      <c r="Z48" s="5"/>
      <c r="AA48" s="5"/>
      <c r="AB48" s="169" t="str">
        <f t="shared" si="5"/>
        <v/>
      </c>
      <c r="AC48" s="12" t="str">
        <f t="shared" si="6"/>
        <v/>
      </c>
      <c r="AD48" s="22" t="str">
        <f>UPPER(IF($U48="","",IF(COUNTIF($AD$20:$AD47,$U48)&lt;1,$U48,"")))</f>
        <v/>
      </c>
      <c r="AE48" s="59" t="str">
        <f t="shared" si="7"/>
        <v/>
      </c>
      <c r="AF48" s="170" t="str">
        <f t="shared" si="8"/>
        <v/>
      </c>
      <c r="AG48" s="5"/>
      <c r="AH48" s="171"/>
      <c r="AI48" s="42" t="str">
        <f t="shared" si="9"/>
        <v/>
      </c>
      <c r="AJ48" s="172" t="str">
        <f t="shared" si="10"/>
        <v/>
      </c>
      <c r="AK48" s="59"/>
      <c r="AL48" s="59"/>
    </row>
    <row r="49" spans="1:38" s="167" customFormat="1" ht="13">
      <c r="A49" s="59" t="str">
        <f t="shared" si="2"/>
        <v/>
      </c>
      <c r="B49" s="165" t="str">
        <f t="shared" si="3"/>
        <v/>
      </c>
      <c r="C49" s="166"/>
      <c r="D49" s="59">
        <v>29</v>
      </c>
      <c r="E49" s="59" t="str">
        <f t="shared" si="4"/>
        <v/>
      </c>
      <c r="F49" s="5"/>
      <c r="G49" s="5"/>
      <c r="H49" s="5"/>
      <c r="I49" s="5"/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7"/>
      <c r="W49" s="5"/>
      <c r="X49" s="48"/>
      <c r="Y49" s="5"/>
      <c r="Z49" s="5"/>
      <c r="AA49" s="5"/>
      <c r="AB49" s="169" t="str">
        <f t="shared" si="5"/>
        <v/>
      </c>
      <c r="AC49" s="12" t="str">
        <f t="shared" si="6"/>
        <v/>
      </c>
      <c r="AD49" s="22" t="str">
        <f>UPPER(IF($U49="","",IF(COUNTIF($AD$20:$AD48,$U49)&lt;1,$U49,"")))</f>
        <v/>
      </c>
      <c r="AE49" s="59" t="str">
        <f t="shared" si="7"/>
        <v/>
      </c>
      <c r="AF49" s="170" t="str">
        <f t="shared" si="8"/>
        <v/>
      </c>
      <c r="AG49" s="5"/>
      <c r="AH49" s="171"/>
      <c r="AI49" s="42" t="str">
        <f t="shared" si="9"/>
        <v/>
      </c>
      <c r="AJ49" s="172" t="str">
        <f t="shared" si="10"/>
        <v/>
      </c>
      <c r="AK49" s="59"/>
      <c r="AL49" s="59"/>
    </row>
    <row r="50" spans="1:38" s="167" customFormat="1" ht="13">
      <c r="A50" s="59" t="str">
        <f t="shared" si="2"/>
        <v/>
      </c>
      <c r="B50" s="165" t="str">
        <f t="shared" si="3"/>
        <v/>
      </c>
      <c r="C50" s="166"/>
      <c r="D50" s="59">
        <v>30</v>
      </c>
      <c r="E50" s="59" t="str">
        <f t="shared" si="4"/>
        <v/>
      </c>
      <c r="F50" s="5"/>
      <c r="G50" s="5"/>
      <c r="H50" s="5"/>
      <c r="I50" s="5"/>
      <c r="J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7"/>
      <c r="W50" s="5"/>
      <c r="X50" s="48"/>
      <c r="Y50" s="5"/>
      <c r="Z50" s="5"/>
      <c r="AA50" s="5"/>
      <c r="AB50" s="169" t="str">
        <f t="shared" si="5"/>
        <v/>
      </c>
      <c r="AC50" s="12" t="str">
        <f t="shared" si="6"/>
        <v/>
      </c>
      <c r="AD50" s="22" t="str">
        <f>UPPER(IF($U50="","",IF(COUNTIF($AD$20:$AD49,$U50)&lt;1,$U50,"")))</f>
        <v/>
      </c>
      <c r="AE50" s="59" t="str">
        <f t="shared" si="7"/>
        <v/>
      </c>
      <c r="AF50" s="170" t="str">
        <f t="shared" si="8"/>
        <v/>
      </c>
      <c r="AG50" s="5"/>
      <c r="AH50" s="171"/>
      <c r="AI50" s="42" t="str">
        <f t="shared" si="9"/>
        <v/>
      </c>
      <c r="AJ50" s="172" t="str">
        <f t="shared" si="10"/>
        <v/>
      </c>
      <c r="AK50" s="59"/>
      <c r="AL50" s="59"/>
    </row>
    <row r="51" spans="1:38" s="167" customFormat="1" ht="13">
      <c r="A51" s="59" t="str">
        <f t="shared" si="2"/>
        <v/>
      </c>
      <c r="B51" s="165" t="str">
        <f t="shared" si="3"/>
        <v/>
      </c>
      <c r="C51" s="166"/>
      <c r="D51" s="59">
        <v>31</v>
      </c>
      <c r="E51" s="59" t="str">
        <f t="shared" si="4"/>
        <v/>
      </c>
      <c r="F51" s="5"/>
      <c r="G51" s="5"/>
      <c r="H51" s="5"/>
      <c r="I51" s="5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7"/>
      <c r="W51" s="5"/>
      <c r="X51" s="48"/>
      <c r="Y51" s="5"/>
      <c r="Z51" s="5"/>
      <c r="AA51" s="5"/>
      <c r="AB51" s="169" t="str">
        <f t="shared" si="5"/>
        <v/>
      </c>
      <c r="AC51" s="12" t="str">
        <f t="shared" si="6"/>
        <v/>
      </c>
      <c r="AD51" s="22" t="str">
        <f>UPPER(IF($U51="","",IF(COUNTIF($AD$20:$AD50,$U51)&lt;1,$U51,"")))</f>
        <v/>
      </c>
      <c r="AE51" s="59" t="str">
        <f t="shared" si="7"/>
        <v/>
      </c>
      <c r="AF51" s="170" t="str">
        <f t="shared" si="8"/>
        <v/>
      </c>
      <c r="AG51" s="5"/>
      <c r="AH51" s="171"/>
      <c r="AI51" s="42" t="str">
        <f t="shared" si="9"/>
        <v/>
      </c>
      <c r="AJ51" s="172" t="str">
        <f t="shared" si="10"/>
        <v/>
      </c>
      <c r="AK51" s="59"/>
      <c r="AL51" s="59"/>
    </row>
    <row r="52" spans="1:38" s="167" customFormat="1" ht="13">
      <c r="A52" s="59" t="str">
        <f t="shared" si="2"/>
        <v/>
      </c>
      <c r="B52" s="165" t="str">
        <f t="shared" si="3"/>
        <v/>
      </c>
      <c r="C52" s="166"/>
      <c r="D52" s="59">
        <v>32</v>
      </c>
      <c r="E52" s="59" t="str">
        <f t="shared" si="4"/>
        <v/>
      </c>
      <c r="F52" s="5"/>
      <c r="G52" s="5"/>
      <c r="H52" s="5"/>
      <c r="I52" s="5"/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7"/>
      <c r="W52" s="5"/>
      <c r="X52" s="48"/>
      <c r="Y52" s="5"/>
      <c r="Z52" s="5"/>
      <c r="AA52" s="5"/>
      <c r="AB52" s="169" t="str">
        <f t="shared" si="5"/>
        <v/>
      </c>
      <c r="AC52" s="12" t="str">
        <f t="shared" si="6"/>
        <v/>
      </c>
      <c r="AD52" s="22" t="str">
        <f>UPPER(IF($U52="","",IF(COUNTIF($AD$20:$AD51,$U52)&lt;1,$U52,"")))</f>
        <v/>
      </c>
      <c r="AE52" s="59" t="str">
        <f t="shared" si="7"/>
        <v/>
      </c>
      <c r="AF52" s="170" t="str">
        <f t="shared" si="8"/>
        <v/>
      </c>
      <c r="AG52" s="5"/>
      <c r="AH52" s="171"/>
      <c r="AI52" s="42" t="str">
        <f t="shared" si="9"/>
        <v/>
      </c>
      <c r="AJ52" s="172" t="str">
        <f t="shared" si="10"/>
        <v/>
      </c>
      <c r="AK52" s="59"/>
      <c r="AL52" s="59"/>
    </row>
    <row r="53" spans="1:38" s="167" customFormat="1" ht="13">
      <c r="A53" s="59" t="str">
        <f t="shared" si="2"/>
        <v/>
      </c>
      <c r="B53" s="165" t="str">
        <f t="shared" si="3"/>
        <v/>
      </c>
      <c r="C53" s="166"/>
      <c r="D53" s="59">
        <v>33</v>
      </c>
      <c r="E53" s="59" t="str">
        <f t="shared" si="4"/>
        <v/>
      </c>
      <c r="F53" s="5"/>
      <c r="G53" s="5"/>
      <c r="H53" s="5"/>
      <c r="I53" s="5"/>
      <c r="J53" s="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7"/>
      <c r="W53" s="5"/>
      <c r="X53" s="48"/>
      <c r="Y53" s="5"/>
      <c r="Z53" s="5"/>
      <c r="AA53" s="5"/>
      <c r="AB53" s="169" t="str">
        <f t="shared" si="5"/>
        <v/>
      </c>
      <c r="AC53" s="12" t="str">
        <f t="shared" si="6"/>
        <v/>
      </c>
      <c r="AD53" s="22" t="str">
        <f>UPPER(IF($U53="","",IF(COUNTIF($AD$20:$AD52,$U53)&lt;1,$U53,"")))</f>
        <v/>
      </c>
      <c r="AE53" s="59" t="str">
        <f t="shared" si="7"/>
        <v/>
      </c>
      <c r="AF53" s="170" t="str">
        <f t="shared" si="8"/>
        <v/>
      </c>
      <c r="AG53" s="5"/>
      <c r="AH53" s="171"/>
      <c r="AI53" s="42" t="str">
        <f t="shared" si="9"/>
        <v/>
      </c>
      <c r="AJ53" s="172" t="str">
        <f t="shared" si="10"/>
        <v/>
      </c>
      <c r="AK53" s="59"/>
      <c r="AL53" s="59"/>
    </row>
    <row r="54" spans="1:38" s="167" customFormat="1" ht="13">
      <c r="A54" s="59" t="str">
        <f t="shared" si="2"/>
        <v/>
      </c>
      <c r="B54" s="165" t="str">
        <f t="shared" si="3"/>
        <v/>
      </c>
      <c r="C54" s="166"/>
      <c r="D54" s="59">
        <v>34</v>
      </c>
      <c r="E54" s="59" t="str">
        <f t="shared" si="4"/>
        <v/>
      </c>
      <c r="F54" s="5"/>
      <c r="G54" s="5"/>
      <c r="H54" s="5"/>
      <c r="I54" s="5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7"/>
      <c r="W54" s="5"/>
      <c r="X54" s="48"/>
      <c r="Y54" s="5"/>
      <c r="Z54" s="5"/>
      <c r="AA54" s="5"/>
      <c r="AB54" s="169" t="str">
        <f t="shared" si="5"/>
        <v/>
      </c>
      <c r="AC54" s="12" t="str">
        <f t="shared" si="6"/>
        <v/>
      </c>
      <c r="AD54" s="22" t="str">
        <f>UPPER(IF($U54="","",IF(COUNTIF($AD$20:$AD53,$U54)&lt;1,$U54,"")))</f>
        <v/>
      </c>
      <c r="AE54" s="59" t="str">
        <f t="shared" si="7"/>
        <v/>
      </c>
      <c r="AF54" s="170" t="str">
        <f t="shared" si="8"/>
        <v/>
      </c>
      <c r="AG54" s="5"/>
      <c r="AH54" s="171"/>
      <c r="AI54" s="42" t="str">
        <f t="shared" si="9"/>
        <v/>
      </c>
      <c r="AJ54" s="172" t="str">
        <f t="shared" si="10"/>
        <v/>
      </c>
      <c r="AK54" s="59"/>
      <c r="AL54" s="59"/>
    </row>
    <row r="55" spans="1:38" s="167" customFormat="1" ht="13">
      <c r="A55" s="59" t="str">
        <f t="shared" si="2"/>
        <v/>
      </c>
      <c r="B55" s="165" t="str">
        <f t="shared" si="3"/>
        <v/>
      </c>
      <c r="C55" s="166"/>
      <c r="D55" s="59">
        <v>35</v>
      </c>
      <c r="E55" s="59" t="str">
        <f t="shared" si="4"/>
        <v/>
      </c>
      <c r="F55" s="5"/>
      <c r="G55" s="5"/>
      <c r="H55" s="5"/>
      <c r="I55" s="5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7"/>
      <c r="W55" s="5"/>
      <c r="X55" s="48"/>
      <c r="Y55" s="5"/>
      <c r="Z55" s="5"/>
      <c r="AA55" s="5"/>
      <c r="AB55" s="169" t="str">
        <f t="shared" si="5"/>
        <v/>
      </c>
      <c r="AC55" s="12" t="str">
        <f t="shared" si="6"/>
        <v/>
      </c>
      <c r="AD55" s="22" t="str">
        <f>UPPER(IF($U55="","",IF(COUNTIF($AD$20:$AD54,$U55)&lt;1,$U55,"")))</f>
        <v/>
      </c>
      <c r="AE55" s="59" t="str">
        <f t="shared" si="7"/>
        <v/>
      </c>
      <c r="AF55" s="170" t="str">
        <f t="shared" si="8"/>
        <v/>
      </c>
      <c r="AG55" s="5"/>
      <c r="AH55" s="171"/>
      <c r="AI55" s="42" t="str">
        <f t="shared" si="9"/>
        <v/>
      </c>
      <c r="AJ55" s="172" t="str">
        <f t="shared" si="10"/>
        <v/>
      </c>
      <c r="AK55" s="59"/>
      <c r="AL55" s="59"/>
    </row>
    <row r="56" spans="1:38" s="167" customFormat="1" ht="13">
      <c r="A56" s="59" t="str">
        <f t="shared" si="2"/>
        <v/>
      </c>
      <c r="B56" s="165" t="str">
        <f t="shared" si="3"/>
        <v/>
      </c>
      <c r="C56" s="166"/>
      <c r="D56" s="59">
        <v>36</v>
      </c>
      <c r="E56" s="59" t="str">
        <f t="shared" si="4"/>
        <v/>
      </c>
      <c r="F56" s="5"/>
      <c r="G56" s="5"/>
      <c r="H56" s="5"/>
      <c r="I56" s="5"/>
      <c r="J56" s="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7"/>
      <c r="W56" s="5"/>
      <c r="X56" s="48"/>
      <c r="Y56" s="5"/>
      <c r="Z56" s="5"/>
      <c r="AA56" s="5"/>
      <c r="AB56" s="169" t="str">
        <f t="shared" si="5"/>
        <v/>
      </c>
      <c r="AC56" s="12" t="str">
        <f t="shared" si="6"/>
        <v/>
      </c>
      <c r="AD56" s="22" t="str">
        <f>UPPER(IF($U56="","",IF(COUNTIF($AD$20:$AD55,$U56)&lt;1,$U56,"")))</f>
        <v/>
      </c>
      <c r="AE56" s="59" t="str">
        <f t="shared" si="7"/>
        <v/>
      </c>
      <c r="AF56" s="170" t="str">
        <f t="shared" si="8"/>
        <v/>
      </c>
      <c r="AG56" s="5"/>
      <c r="AH56" s="171"/>
      <c r="AI56" s="42" t="str">
        <f t="shared" si="9"/>
        <v/>
      </c>
      <c r="AJ56" s="172" t="str">
        <f t="shared" si="10"/>
        <v/>
      </c>
      <c r="AK56" s="59"/>
      <c r="AL56" s="59"/>
    </row>
    <row r="57" spans="1:38" s="167" customFormat="1" ht="13">
      <c r="A57" s="59" t="str">
        <f t="shared" si="2"/>
        <v/>
      </c>
      <c r="B57" s="165" t="str">
        <f t="shared" si="3"/>
        <v/>
      </c>
      <c r="C57" s="166"/>
      <c r="D57" s="59">
        <v>37</v>
      </c>
      <c r="E57" s="59" t="str">
        <f t="shared" si="4"/>
        <v/>
      </c>
      <c r="F57" s="5"/>
      <c r="G57" s="5"/>
      <c r="H57" s="5"/>
      <c r="I57" s="5"/>
      <c r="J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7"/>
      <c r="W57" s="5"/>
      <c r="X57" s="48"/>
      <c r="Y57" s="5"/>
      <c r="Z57" s="5"/>
      <c r="AA57" s="5"/>
      <c r="AB57" s="169" t="str">
        <f t="shared" si="5"/>
        <v/>
      </c>
      <c r="AC57" s="12" t="str">
        <f t="shared" si="6"/>
        <v/>
      </c>
      <c r="AD57" s="22" t="str">
        <f>UPPER(IF($U57="","",IF(COUNTIF($AD$20:$AD56,$U57)&lt;1,$U57,"")))</f>
        <v/>
      </c>
      <c r="AE57" s="59" t="str">
        <f t="shared" si="7"/>
        <v/>
      </c>
      <c r="AF57" s="170" t="str">
        <f t="shared" si="8"/>
        <v/>
      </c>
      <c r="AG57" s="5"/>
      <c r="AH57" s="171"/>
      <c r="AI57" s="42" t="str">
        <f t="shared" si="9"/>
        <v/>
      </c>
      <c r="AJ57" s="172" t="str">
        <f t="shared" si="10"/>
        <v/>
      </c>
      <c r="AK57" s="59"/>
      <c r="AL57" s="59"/>
    </row>
    <row r="58" spans="1:38" s="167" customFormat="1" ht="13">
      <c r="A58" s="59" t="str">
        <f t="shared" si="2"/>
        <v/>
      </c>
      <c r="B58" s="165" t="str">
        <f t="shared" si="3"/>
        <v/>
      </c>
      <c r="C58" s="166"/>
      <c r="D58" s="59">
        <v>38</v>
      </c>
      <c r="E58" s="59" t="str">
        <f t="shared" si="4"/>
        <v/>
      </c>
      <c r="F58" s="5"/>
      <c r="G58" s="5"/>
      <c r="H58" s="5"/>
      <c r="I58" s="5"/>
      <c r="J58" s="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7"/>
      <c r="W58" s="5"/>
      <c r="X58" s="48"/>
      <c r="Y58" s="5"/>
      <c r="Z58" s="5"/>
      <c r="AA58" s="5"/>
      <c r="AB58" s="169" t="str">
        <f t="shared" si="5"/>
        <v/>
      </c>
      <c r="AC58" s="12" t="str">
        <f t="shared" si="6"/>
        <v/>
      </c>
      <c r="AD58" s="22" t="str">
        <f>UPPER(IF($U58="","",IF(COUNTIF($AD$20:$AD57,$U58)&lt;1,$U58,"")))</f>
        <v/>
      </c>
      <c r="AE58" s="59" t="str">
        <f t="shared" si="7"/>
        <v/>
      </c>
      <c r="AF58" s="170" t="str">
        <f t="shared" si="8"/>
        <v/>
      </c>
      <c r="AG58" s="5"/>
      <c r="AH58" s="171"/>
      <c r="AI58" s="42" t="str">
        <f t="shared" si="9"/>
        <v/>
      </c>
      <c r="AJ58" s="172" t="str">
        <f t="shared" si="10"/>
        <v/>
      </c>
      <c r="AK58" s="59"/>
      <c r="AL58" s="59"/>
    </row>
    <row r="59" spans="1:38" s="167" customFormat="1" ht="13">
      <c r="A59" s="59" t="str">
        <f t="shared" si="2"/>
        <v/>
      </c>
      <c r="B59" s="165" t="str">
        <f t="shared" si="3"/>
        <v/>
      </c>
      <c r="C59" s="166"/>
      <c r="D59" s="59">
        <v>39</v>
      </c>
      <c r="E59" s="59" t="str">
        <f t="shared" si="4"/>
        <v/>
      </c>
      <c r="F59" s="5"/>
      <c r="G59" s="5"/>
      <c r="H59" s="5"/>
      <c r="I59" s="5"/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7"/>
      <c r="W59" s="5"/>
      <c r="X59" s="48"/>
      <c r="Y59" s="5"/>
      <c r="Z59" s="5"/>
      <c r="AA59" s="5"/>
      <c r="AB59" s="169" t="str">
        <f t="shared" si="5"/>
        <v/>
      </c>
      <c r="AC59" s="12" t="str">
        <f t="shared" si="6"/>
        <v/>
      </c>
      <c r="AD59" s="22" t="str">
        <f>UPPER(IF($U59="","",IF(COUNTIF($AD$20:$AD58,$U59)&lt;1,$U59,"")))</f>
        <v/>
      </c>
      <c r="AE59" s="59" t="str">
        <f t="shared" si="7"/>
        <v/>
      </c>
      <c r="AF59" s="170" t="str">
        <f t="shared" si="8"/>
        <v/>
      </c>
      <c r="AG59" s="5"/>
      <c r="AH59" s="171"/>
      <c r="AI59" s="42" t="str">
        <f t="shared" si="9"/>
        <v/>
      </c>
      <c r="AJ59" s="172" t="str">
        <f t="shared" si="10"/>
        <v/>
      </c>
      <c r="AK59" s="59"/>
      <c r="AL59" s="59"/>
    </row>
    <row r="60" spans="1:38" s="167" customFormat="1" ht="13">
      <c r="A60" s="59" t="str">
        <f t="shared" si="2"/>
        <v/>
      </c>
      <c r="B60" s="165" t="str">
        <f t="shared" si="3"/>
        <v/>
      </c>
      <c r="C60" s="166"/>
      <c r="D60" s="59">
        <v>40</v>
      </c>
      <c r="E60" s="59" t="str">
        <f t="shared" si="4"/>
        <v/>
      </c>
      <c r="F60" s="5"/>
      <c r="G60" s="5"/>
      <c r="H60" s="5"/>
      <c r="I60" s="5"/>
      <c r="J60" s="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7"/>
      <c r="W60" s="5"/>
      <c r="X60" s="48"/>
      <c r="Y60" s="5"/>
      <c r="Z60" s="5"/>
      <c r="AA60" s="5"/>
      <c r="AB60" s="169" t="str">
        <f t="shared" si="5"/>
        <v/>
      </c>
      <c r="AC60" s="12" t="str">
        <f t="shared" si="6"/>
        <v/>
      </c>
      <c r="AD60" s="22" t="str">
        <f>UPPER(IF($U60="","",IF(COUNTIF($AD$20:$AD59,$U60)&lt;1,$U60,"")))</f>
        <v/>
      </c>
      <c r="AE60" s="59" t="str">
        <f t="shared" si="7"/>
        <v/>
      </c>
      <c r="AF60" s="170" t="str">
        <f t="shared" si="8"/>
        <v/>
      </c>
      <c r="AG60" s="5"/>
      <c r="AH60" s="171"/>
      <c r="AI60" s="42" t="str">
        <f t="shared" si="9"/>
        <v/>
      </c>
      <c r="AJ60" s="172" t="str">
        <f t="shared" si="10"/>
        <v/>
      </c>
      <c r="AK60" s="59"/>
      <c r="AL60" s="59"/>
    </row>
    <row r="61" spans="1:38" s="167" customFormat="1" ht="13">
      <c r="A61" s="59" t="str">
        <f t="shared" si="2"/>
        <v/>
      </c>
      <c r="B61" s="165" t="str">
        <f t="shared" si="3"/>
        <v/>
      </c>
      <c r="C61" s="166"/>
      <c r="D61" s="59">
        <v>41</v>
      </c>
      <c r="E61" s="59" t="str">
        <f t="shared" si="4"/>
        <v/>
      </c>
      <c r="F61" s="5"/>
      <c r="G61" s="5"/>
      <c r="H61" s="5"/>
      <c r="I61" s="5"/>
      <c r="J61" s="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7"/>
      <c r="W61" s="5"/>
      <c r="X61" s="48"/>
      <c r="Y61" s="5"/>
      <c r="Z61" s="5"/>
      <c r="AA61" s="5"/>
      <c r="AB61" s="169" t="str">
        <f t="shared" si="5"/>
        <v/>
      </c>
      <c r="AC61" s="12" t="str">
        <f t="shared" si="6"/>
        <v/>
      </c>
      <c r="AD61" s="22" t="str">
        <f>UPPER(IF($U61="","",IF(COUNTIF($AD$20:$AD60,$U61)&lt;1,$U61,"")))</f>
        <v/>
      </c>
      <c r="AE61" s="59" t="str">
        <f t="shared" si="7"/>
        <v/>
      </c>
      <c r="AF61" s="170" t="str">
        <f t="shared" si="8"/>
        <v/>
      </c>
      <c r="AG61" s="5"/>
      <c r="AH61" s="171"/>
      <c r="AI61" s="42" t="str">
        <f t="shared" si="9"/>
        <v/>
      </c>
      <c r="AJ61" s="172" t="str">
        <f t="shared" si="10"/>
        <v/>
      </c>
      <c r="AK61" s="59"/>
      <c r="AL61" s="59"/>
    </row>
    <row r="62" spans="1:38" s="167" customFormat="1" ht="13">
      <c r="A62" s="59" t="str">
        <f t="shared" si="2"/>
        <v/>
      </c>
      <c r="B62" s="165" t="str">
        <f t="shared" si="3"/>
        <v/>
      </c>
      <c r="C62" s="166"/>
      <c r="D62" s="59">
        <v>42</v>
      </c>
      <c r="E62" s="59" t="str">
        <f t="shared" si="4"/>
        <v/>
      </c>
      <c r="F62" s="5"/>
      <c r="G62" s="5"/>
      <c r="H62" s="5"/>
      <c r="I62" s="5"/>
      <c r="J62" s="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7"/>
      <c r="W62" s="5"/>
      <c r="X62" s="48"/>
      <c r="Y62" s="5"/>
      <c r="Z62" s="5"/>
      <c r="AA62" s="5"/>
      <c r="AB62" s="169" t="str">
        <f t="shared" si="5"/>
        <v/>
      </c>
      <c r="AC62" s="12" t="str">
        <f t="shared" si="6"/>
        <v/>
      </c>
      <c r="AD62" s="22" t="str">
        <f>UPPER(IF($U62="","",IF(COUNTIF($AD$20:$AD61,$U62)&lt;1,$U62,"")))</f>
        <v/>
      </c>
      <c r="AE62" s="59" t="str">
        <f t="shared" si="7"/>
        <v/>
      </c>
      <c r="AF62" s="170" t="str">
        <f t="shared" si="8"/>
        <v/>
      </c>
      <c r="AG62" s="5"/>
      <c r="AH62" s="171"/>
      <c r="AI62" s="42" t="str">
        <f t="shared" si="9"/>
        <v/>
      </c>
      <c r="AJ62" s="172" t="str">
        <f t="shared" si="10"/>
        <v/>
      </c>
      <c r="AK62" s="59"/>
      <c r="AL62" s="59"/>
    </row>
    <row r="63" spans="1:38" s="167" customFormat="1" ht="13">
      <c r="A63" s="59" t="str">
        <f t="shared" si="2"/>
        <v/>
      </c>
      <c r="B63" s="165" t="str">
        <f t="shared" si="3"/>
        <v/>
      </c>
      <c r="C63" s="166"/>
      <c r="D63" s="59">
        <v>43</v>
      </c>
      <c r="E63" s="59" t="str">
        <f t="shared" si="4"/>
        <v/>
      </c>
      <c r="F63" s="5"/>
      <c r="G63" s="5"/>
      <c r="H63" s="5"/>
      <c r="I63" s="5"/>
      <c r="J63" s="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7"/>
      <c r="W63" s="5"/>
      <c r="X63" s="48"/>
      <c r="Y63" s="5"/>
      <c r="Z63" s="5"/>
      <c r="AA63" s="5"/>
      <c r="AB63" s="169" t="str">
        <f t="shared" si="5"/>
        <v/>
      </c>
      <c r="AC63" s="12" t="str">
        <f t="shared" si="6"/>
        <v/>
      </c>
      <c r="AD63" s="22" t="str">
        <f>UPPER(IF($U63="","",IF(COUNTIF($AD$20:$AD62,$U63)&lt;1,$U63,"")))</f>
        <v/>
      </c>
      <c r="AE63" s="59" t="str">
        <f t="shared" si="7"/>
        <v/>
      </c>
      <c r="AF63" s="170" t="str">
        <f t="shared" si="8"/>
        <v/>
      </c>
      <c r="AG63" s="5"/>
      <c r="AH63" s="171"/>
      <c r="AI63" s="42" t="str">
        <f t="shared" si="9"/>
        <v/>
      </c>
      <c r="AJ63" s="172" t="str">
        <f t="shared" si="10"/>
        <v/>
      </c>
      <c r="AK63" s="59"/>
      <c r="AL63" s="59"/>
    </row>
    <row r="64" spans="1:38" s="167" customFormat="1" ht="13">
      <c r="A64" s="59" t="str">
        <f t="shared" si="2"/>
        <v/>
      </c>
      <c r="B64" s="165" t="str">
        <f t="shared" si="3"/>
        <v/>
      </c>
      <c r="C64" s="166"/>
      <c r="D64" s="59">
        <v>44</v>
      </c>
      <c r="E64" s="59" t="str">
        <f t="shared" si="4"/>
        <v/>
      </c>
      <c r="F64" s="5"/>
      <c r="G64" s="5"/>
      <c r="H64" s="5"/>
      <c r="I64" s="5"/>
      <c r="J64" s="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7"/>
      <c r="W64" s="5"/>
      <c r="X64" s="48"/>
      <c r="Y64" s="5"/>
      <c r="Z64" s="5"/>
      <c r="AA64" s="5"/>
      <c r="AB64" s="169" t="str">
        <f t="shared" si="5"/>
        <v/>
      </c>
      <c r="AC64" s="12" t="str">
        <f t="shared" si="6"/>
        <v/>
      </c>
      <c r="AD64" s="22" t="str">
        <f>UPPER(IF($U64="","",IF(COUNTIF($AD$20:$AD63,$U64)&lt;1,$U64,"")))</f>
        <v/>
      </c>
      <c r="AE64" s="59" t="str">
        <f t="shared" si="7"/>
        <v/>
      </c>
      <c r="AF64" s="170" t="str">
        <f t="shared" si="8"/>
        <v/>
      </c>
      <c r="AG64" s="5"/>
      <c r="AH64" s="171"/>
      <c r="AI64" s="42" t="str">
        <f t="shared" si="9"/>
        <v/>
      </c>
      <c r="AJ64" s="172" t="str">
        <f t="shared" si="10"/>
        <v/>
      </c>
      <c r="AK64" s="59"/>
      <c r="AL64" s="59"/>
    </row>
    <row r="65" spans="1:38" s="167" customFormat="1" ht="13">
      <c r="A65" s="59" t="str">
        <f t="shared" si="2"/>
        <v/>
      </c>
      <c r="B65" s="165" t="str">
        <f t="shared" si="3"/>
        <v/>
      </c>
      <c r="C65" s="166"/>
      <c r="D65" s="59">
        <v>45</v>
      </c>
      <c r="E65" s="59" t="str">
        <f t="shared" si="4"/>
        <v/>
      </c>
      <c r="F65" s="5"/>
      <c r="G65" s="5"/>
      <c r="H65" s="5"/>
      <c r="I65" s="5"/>
      <c r="J65" s="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7"/>
      <c r="W65" s="5"/>
      <c r="X65" s="48"/>
      <c r="Y65" s="5"/>
      <c r="Z65" s="5"/>
      <c r="AA65" s="5"/>
      <c r="AB65" s="169" t="str">
        <f t="shared" si="5"/>
        <v/>
      </c>
      <c r="AC65" s="12" t="str">
        <f t="shared" si="6"/>
        <v/>
      </c>
      <c r="AD65" s="22" t="str">
        <f>UPPER(IF($U65="","",IF(COUNTIF($AD$20:$AD64,$U65)&lt;1,$U65,"")))</f>
        <v/>
      </c>
      <c r="AE65" s="59" t="str">
        <f t="shared" si="7"/>
        <v/>
      </c>
      <c r="AF65" s="170" t="str">
        <f t="shared" si="8"/>
        <v/>
      </c>
      <c r="AG65" s="5"/>
      <c r="AH65" s="171"/>
      <c r="AI65" s="42" t="str">
        <f t="shared" si="9"/>
        <v/>
      </c>
      <c r="AJ65" s="172" t="str">
        <f t="shared" si="10"/>
        <v/>
      </c>
      <c r="AK65" s="59"/>
      <c r="AL65" s="59"/>
    </row>
    <row r="66" spans="1:38" s="167" customFormat="1" ht="13">
      <c r="A66" s="59" t="str">
        <f t="shared" si="2"/>
        <v/>
      </c>
      <c r="B66" s="165" t="str">
        <f t="shared" si="3"/>
        <v/>
      </c>
      <c r="C66" s="166"/>
      <c r="D66" s="59">
        <v>46</v>
      </c>
      <c r="E66" s="59" t="str">
        <f t="shared" si="4"/>
        <v/>
      </c>
      <c r="F66" s="5"/>
      <c r="G66" s="5"/>
      <c r="H66" s="5"/>
      <c r="I66" s="5"/>
      <c r="J66" s="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7"/>
      <c r="W66" s="5"/>
      <c r="X66" s="48"/>
      <c r="Y66" s="5"/>
      <c r="Z66" s="5"/>
      <c r="AA66" s="5"/>
      <c r="AB66" s="169" t="str">
        <f t="shared" si="5"/>
        <v/>
      </c>
      <c r="AC66" s="12" t="str">
        <f t="shared" si="6"/>
        <v/>
      </c>
      <c r="AD66" s="22" t="str">
        <f>UPPER(IF($U66="","",IF(COUNTIF($AD$20:$AD65,$U66)&lt;1,$U66,"")))</f>
        <v/>
      </c>
      <c r="AE66" s="59" t="str">
        <f t="shared" si="7"/>
        <v/>
      </c>
      <c r="AF66" s="170" t="str">
        <f t="shared" si="8"/>
        <v/>
      </c>
      <c r="AG66" s="5"/>
      <c r="AH66" s="171"/>
      <c r="AI66" s="42" t="str">
        <f t="shared" si="9"/>
        <v/>
      </c>
      <c r="AJ66" s="172" t="str">
        <f t="shared" si="10"/>
        <v/>
      </c>
      <c r="AK66" s="59"/>
      <c r="AL66" s="59"/>
    </row>
    <row r="67" spans="1:38" s="167" customFormat="1" ht="13">
      <c r="A67" s="59" t="str">
        <f t="shared" si="2"/>
        <v/>
      </c>
      <c r="B67" s="165" t="str">
        <f t="shared" si="3"/>
        <v/>
      </c>
      <c r="C67" s="166"/>
      <c r="D67" s="59">
        <v>47</v>
      </c>
      <c r="E67" s="59" t="str">
        <f t="shared" si="4"/>
        <v/>
      </c>
      <c r="F67" s="5"/>
      <c r="G67" s="5"/>
      <c r="H67" s="5"/>
      <c r="I67" s="5"/>
      <c r="J67" s="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7"/>
      <c r="W67" s="5"/>
      <c r="X67" s="48"/>
      <c r="Y67" s="5"/>
      <c r="Z67" s="5"/>
      <c r="AA67" s="5"/>
      <c r="AB67" s="169" t="str">
        <f t="shared" si="5"/>
        <v/>
      </c>
      <c r="AC67" s="12" t="str">
        <f t="shared" si="6"/>
        <v/>
      </c>
      <c r="AD67" s="22" t="str">
        <f>UPPER(IF($U67="","",IF(COUNTIF($AD$20:$AD66,$U67)&lt;1,$U67,"")))</f>
        <v/>
      </c>
      <c r="AE67" s="59" t="str">
        <f t="shared" si="7"/>
        <v/>
      </c>
      <c r="AF67" s="170" t="str">
        <f t="shared" si="8"/>
        <v/>
      </c>
      <c r="AG67" s="5"/>
      <c r="AH67" s="171"/>
      <c r="AI67" s="42" t="str">
        <f t="shared" si="9"/>
        <v/>
      </c>
      <c r="AJ67" s="172" t="str">
        <f t="shared" si="10"/>
        <v/>
      </c>
      <c r="AK67" s="59"/>
      <c r="AL67" s="59"/>
    </row>
    <row r="68" spans="1:38" s="167" customFormat="1" ht="13">
      <c r="A68" s="59" t="str">
        <f t="shared" si="2"/>
        <v/>
      </c>
      <c r="B68" s="165" t="str">
        <f t="shared" si="3"/>
        <v/>
      </c>
      <c r="C68" s="166"/>
      <c r="D68" s="59">
        <v>48</v>
      </c>
      <c r="E68" s="59" t="str">
        <f t="shared" si="4"/>
        <v/>
      </c>
      <c r="F68" s="5"/>
      <c r="G68" s="5"/>
      <c r="H68" s="5"/>
      <c r="I68" s="5"/>
      <c r="J68" s="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7"/>
      <c r="W68" s="5"/>
      <c r="X68" s="48"/>
      <c r="Y68" s="5"/>
      <c r="Z68" s="5"/>
      <c r="AA68" s="5"/>
      <c r="AB68" s="169" t="str">
        <f t="shared" si="5"/>
        <v/>
      </c>
      <c r="AC68" s="12" t="str">
        <f t="shared" si="6"/>
        <v/>
      </c>
      <c r="AD68" s="22" t="str">
        <f>UPPER(IF($U68="","",IF(COUNTIF($AD$20:$AD67,$U68)&lt;1,$U68,"")))</f>
        <v/>
      </c>
      <c r="AE68" s="59"/>
      <c r="AF68" s="170" t="str">
        <f t="shared" si="8"/>
        <v/>
      </c>
      <c r="AG68" s="5"/>
      <c r="AH68" s="171"/>
      <c r="AI68" s="42" t="str">
        <f t="shared" si="9"/>
        <v/>
      </c>
      <c r="AJ68" s="172" t="str">
        <f t="shared" si="10"/>
        <v/>
      </c>
      <c r="AK68" s="59"/>
      <c r="AL68" s="59"/>
    </row>
    <row r="69" spans="1:38" s="167" customFormat="1" ht="13">
      <c r="A69" s="59" t="str">
        <f t="shared" si="2"/>
        <v/>
      </c>
      <c r="B69" s="165" t="str">
        <f t="shared" si="3"/>
        <v/>
      </c>
      <c r="C69" s="166"/>
      <c r="D69" s="59">
        <v>49</v>
      </c>
      <c r="E69" s="59" t="str">
        <f t="shared" si="4"/>
        <v/>
      </c>
      <c r="F69" s="5"/>
      <c r="G69" s="5"/>
      <c r="H69" s="5"/>
      <c r="I69" s="5"/>
      <c r="J69" s="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7"/>
      <c r="W69" s="5"/>
      <c r="X69" s="48"/>
      <c r="Y69" s="5"/>
      <c r="Z69" s="5"/>
      <c r="AA69" s="5"/>
      <c r="AB69" s="169" t="str">
        <f t="shared" si="5"/>
        <v/>
      </c>
      <c r="AC69" s="12" t="str">
        <f t="shared" si="6"/>
        <v/>
      </c>
      <c r="AD69" s="22" t="str">
        <f>UPPER(IF($U69="","",IF(COUNTIF($AD$20:$AD68,$U69)&lt;1,$U69,"")))</f>
        <v/>
      </c>
      <c r="AE69" s="59" t="str">
        <f t="shared" ref="AE69:AE100" si="11">IF(U69="","",IF(COUNTIF(U$21:U$121,$U69)&lt;4,"每隊最少4人",IF(COUNTIF(U$21:U$121,U69)&gt;6,"每隊最多6人",COUNTIF(U$21:U$121,U69))))</f>
        <v/>
      </c>
      <c r="AF69" s="170" t="str">
        <f t="shared" si="8"/>
        <v/>
      </c>
      <c r="AG69" s="5"/>
      <c r="AH69" s="171"/>
      <c r="AI69" s="42" t="str">
        <f t="shared" si="9"/>
        <v/>
      </c>
      <c r="AJ69" s="172" t="str">
        <f t="shared" si="10"/>
        <v/>
      </c>
      <c r="AK69" s="59"/>
      <c r="AL69" s="59"/>
    </row>
    <row r="70" spans="1:38" s="167" customFormat="1" ht="13">
      <c r="A70" s="59" t="str">
        <f t="shared" si="2"/>
        <v/>
      </c>
      <c r="B70" s="165" t="str">
        <f t="shared" si="3"/>
        <v/>
      </c>
      <c r="C70" s="166"/>
      <c r="D70" s="59">
        <v>50</v>
      </c>
      <c r="E70" s="59" t="str">
        <f t="shared" si="4"/>
        <v/>
      </c>
      <c r="F70" s="5"/>
      <c r="G70" s="5"/>
      <c r="H70" s="5"/>
      <c r="I70" s="5"/>
      <c r="J70" s="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7"/>
      <c r="W70" s="5"/>
      <c r="X70" s="48"/>
      <c r="Y70" s="5"/>
      <c r="Z70" s="5"/>
      <c r="AA70" s="5"/>
      <c r="AB70" s="169" t="str">
        <f t="shared" si="5"/>
        <v/>
      </c>
      <c r="AC70" s="12" t="str">
        <f t="shared" si="6"/>
        <v/>
      </c>
      <c r="AD70" s="22" t="str">
        <f>UPPER(IF($U70="","",IF(COUNTIF($AD$20:$AD69,$U70)&lt;1,$U70,"")))</f>
        <v/>
      </c>
      <c r="AE70" s="59" t="str">
        <f t="shared" si="11"/>
        <v/>
      </c>
      <c r="AF70" s="170" t="str">
        <f t="shared" si="8"/>
        <v/>
      </c>
      <c r="AG70" s="5"/>
      <c r="AH70" s="171"/>
      <c r="AI70" s="42" t="str">
        <f t="shared" si="9"/>
        <v/>
      </c>
      <c r="AJ70" s="172" t="str">
        <f t="shared" si="10"/>
        <v/>
      </c>
      <c r="AK70" s="59"/>
      <c r="AL70" s="59"/>
    </row>
    <row r="71" spans="1:38" s="167" customFormat="1" ht="13">
      <c r="A71" s="59" t="str">
        <f t="shared" si="2"/>
        <v/>
      </c>
      <c r="B71" s="165" t="str">
        <f t="shared" si="3"/>
        <v/>
      </c>
      <c r="C71" s="166"/>
      <c r="D71" s="59">
        <v>51</v>
      </c>
      <c r="E71" s="59" t="str">
        <f t="shared" si="4"/>
        <v/>
      </c>
      <c r="F71" s="5"/>
      <c r="G71" s="5"/>
      <c r="H71" s="5"/>
      <c r="I71" s="5"/>
      <c r="J71" s="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7"/>
      <c r="W71" s="5"/>
      <c r="X71" s="48"/>
      <c r="Y71" s="5"/>
      <c r="Z71" s="5"/>
      <c r="AA71" s="5"/>
      <c r="AB71" s="169" t="str">
        <f t="shared" si="5"/>
        <v/>
      </c>
      <c r="AC71" s="12" t="str">
        <f t="shared" si="6"/>
        <v/>
      </c>
      <c r="AD71" s="22" t="str">
        <f>UPPER(IF($U71="","",IF(COUNTIF($AD$20:$AD70,$U71)&lt;1,$U71,"")))</f>
        <v/>
      </c>
      <c r="AE71" s="59" t="str">
        <f t="shared" si="11"/>
        <v/>
      </c>
      <c r="AF71" s="170" t="str">
        <f t="shared" si="8"/>
        <v/>
      </c>
      <c r="AG71" s="5"/>
      <c r="AH71" s="171"/>
      <c r="AI71" s="42" t="str">
        <f t="shared" si="9"/>
        <v/>
      </c>
      <c r="AJ71" s="172" t="str">
        <f t="shared" si="10"/>
        <v/>
      </c>
      <c r="AK71" s="59"/>
      <c r="AL71" s="59"/>
    </row>
    <row r="72" spans="1:38" s="167" customFormat="1" ht="13">
      <c r="A72" s="59" t="str">
        <f t="shared" si="2"/>
        <v/>
      </c>
      <c r="B72" s="165" t="str">
        <f t="shared" si="3"/>
        <v/>
      </c>
      <c r="C72" s="166"/>
      <c r="D72" s="59">
        <v>52</v>
      </c>
      <c r="E72" s="59" t="str">
        <f t="shared" si="4"/>
        <v/>
      </c>
      <c r="F72" s="5"/>
      <c r="G72" s="5"/>
      <c r="H72" s="5"/>
      <c r="I72" s="5"/>
      <c r="J72" s="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7"/>
      <c r="W72" s="5"/>
      <c r="X72" s="48"/>
      <c r="Y72" s="5"/>
      <c r="Z72" s="5"/>
      <c r="AA72" s="5"/>
      <c r="AB72" s="169" t="str">
        <f t="shared" si="5"/>
        <v/>
      </c>
      <c r="AC72" s="12" t="str">
        <f t="shared" si="6"/>
        <v/>
      </c>
      <c r="AD72" s="22" t="str">
        <f>UPPER(IF($U72="","",IF(COUNTIF($AD$20:$AD71,$U72)&lt;1,$U72,"")))</f>
        <v/>
      </c>
      <c r="AE72" s="59" t="str">
        <f t="shared" si="11"/>
        <v/>
      </c>
      <c r="AF72" s="170" t="str">
        <f t="shared" si="8"/>
        <v/>
      </c>
      <c r="AG72" s="5"/>
      <c r="AH72" s="171"/>
      <c r="AI72" s="42" t="str">
        <f t="shared" si="9"/>
        <v/>
      </c>
      <c r="AJ72" s="172" t="str">
        <f t="shared" si="10"/>
        <v/>
      </c>
      <c r="AK72" s="59"/>
      <c r="AL72" s="59"/>
    </row>
    <row r="73" spans="1:38" s="167" customFormat="1" ht="13">
      <c r="A73" s="59" t="str">
        <f t="shared" si="2"/>
        <v/>
      </c>
      <c r="B73" s="165" t="str">
        <f t="shared" si="3"/>
        <v/>
      </c>
      <c r="C73" s="166"/>
      <c r="D73" s="59">
        <v>53</v>
      </c>
      <c r="E73" s="59" t="str">
        <f t="shared" si="4"/>
        <v/>
      </c>
      <c r="F73" s="5"/>
      <c r="G73" s="5"/>
      <c r="H73" s="5"/>
      <c r="I73" s="5"/>
      <c r="J73" s="4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7"/>
      <c r="W73" s="5"/>
      <c r="X73" s="48"/>
      <c r="Y73" s="5"/>
      <c r="Z73" s="5"/>
      <c r="AA73" s="5"/>
      <c r="AB73" s="169" t="str">
        <f t="shared" si="5"/>
        <v/>
      </c>
      <c r="AC73" s="12" t="str">
        <f t="shared" si="6"/>
        <v/>
      </c>
      <c r="AD73" s="22" t="str">
        <f>UPPER(IF($U73="","",IF(COUNTIF($AD$20:$AD72,$U73)&lt;1,$U73,"")))</f>
        <v/>
      </c>
      <c r="AE73" s="59" t="str">
        <f t="shared" si="11"/>
        <v/>
      </c>
      <c r="AF73" s="170" t="str">
        <f t="shared" si="8"/>
        <v/>
      </c>
      <c r="AG73" s="5"/>
      <c r="AH73" s="171"/>
      <c r="AI73" s="42" t="str">
        <f t="shared" si="9"/>
        <v/>
      </c>
      <c r="AJ73" s="172" t="str">
        <f t="shared" si="10"/>
        <v/>
      </c>
      <c r="AK73" s="59"/>
      <c r="AL73" s="59"/>
    </row>
    <row r="74" spans="1:38" s="167" customFormat="1" ht="13">
      <c r="A74" s="59" t="str">
        <f t="shared" si="2"/>
        <v/>
      </c>
      <c r="B74" s="165" t="str">
        <f t="shared" si="3"/>
        <v/>
      </c>
      <c r="C74" s="166"/>
      <c r="D74" s="59">
        <v>54</v>
      </c>
      <c r="E74" s="59" t="str">
        <f t="shared" si="4"/>
        <v/>
      </c>
      <c r="F74" s="5"/>
      <c r="G74" s="5"/>
      <c r="H74" s="5"/>
      <c r="I74" s="5"/>
      <c r="J74" s="4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7"/>
      <c r="W74" s="5"/>
      <c r="X74" s="48"/>
      <c r="Y74" s="5"/>
      <c r="Z74" s="5"/>
      <c r="AA74" s="5"/>
      <c r="AB74" s="169" t="str">
        <f t="shared" si="5"/>
        <v/>
      </c>
      <c r="AC74" s="12" t="str">
        <f t="shared" si="6"/>
        <v/>
      </c>
      <c r="AD74" s="22" t="str">
        <f>UPPER(IF($U74="","",IF(COUNTIF($AD$20:$AD73,$U74)&lt;1,$U74,"")))</f>
        <v/>
      </c>
      <c r="AE74" s="59" t="str">
        <f t="shared" si="11"/>
        <v/>
      </c>
      <c r="AF74" s="170" t="str">
        <f t="shared" si="8"/>
        <v/>
      </c>
      <c r="AG74" s="5"/>
      <c r="AH74" s="171"/>
      <c r="AI74" s="42" t="str">
        <f t="shared" si="9"/>
        <v/>
      </c>
      <c r="AJ74" s="172" t="str">
        <f t="shared" si="10"/>
        <v/>
      </c>
      <c r="AK74" s="59"/>
      <c r="AL74" s="59"/>
    </row>
    <row r="75" spans="1:38" s="167" customFormat="1" ht="13">
      <c r="A75" s="59" t="str">
        <f t="shared" si="2"/>
        <v/>
      </c>
      <c r="B75" s="165" t="str">
        <f t="shared" si="3"/>
        <v/>
      </c>
      <c r="C75" s="166"/>
      <c r="D75" s="59">
        <v>55</v>
      </c>
      <c r="E75" s="59" t="str">
        <f t="shared" si="4"/>
        <v/>
      </c>
      <c r="F75" s="5"/>
      <c r="G75" s="5"/>
      <c r="H75" s="5"/>
      <c r="I75" s="5"/>
      <c r="J75" s="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7"/>
      <c r="W75" s="5"/>
      <c r="X75" s="48"/>
      <c r="Y75" s="5"/>
      <c r="Z75" s="5"/>
      <c r="AA75" s="5"/>
      <c r="AB75" s="169" t="str">
        <f t="shared" si="5"/>
        <v/>
      </c>
      <c r="AC75" s="12" t="str">
        <f t="shared" si="6"/>
        <v/>
      </c>
      <c r="AD75" s="22" t="str">
        <f>UPPER(IF($U75="","",IF(COUNTIF($AD$20:$AD74,$U75)&lt;1,$U75,"")))</f>
        <v/>
      </c>
      <c r="AE75" s="59" t="str">
        <f t="shared" si="11"/>
        <v/>
      </c>
      <c r="AF75" s="170" t="str">
        <f t="shared" si="8"/>
        <v/>
      </c>
      <c r="AG75" s="5"/>
      <c r="AH75" s="171"/>
      <c r="AI75" s="42" t="str">
        <f t="shared" si="9"/>
        <v/>
      </c>
      <c r="AJ75" s="172" t="str">
        <f t="shared" si="10"/>
        <v/>
      </c>
      <c r="AK75" s="59"/>
      <c r="AL75" s="59"/>
    </row>
    <row r="76" spans="1:38" s="167" customFormat="1" ht="13">
      <c r="A76" s="59" t="str">
        <f t="shared" si="2"/>
        <v/>
      </c>
      <c r="B76" s="165" t="str">
        <f t="shared" si="3"/>
        <v/>
      </c>
      <c r="C76" s="166"/>
      <c r="D76" s="59">
        <v>56</v>
      </c>
      <c r="E76" s="59" t="str">
        <f t="shared" si="4"/>
        <v/>
      </c>
      <c r="F76" s="5"/>
      <c r="G76" s="5"/>
      <c r="H76" s="5"/>
      <c r="I76" s="5"/>
      <c r="J76" s="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7"/>
      <c r="W76" s="5"/>
      <c r="X76" s="48"/>
      <c r="Y76" s="5"/>
      <c r="Z76" s="5"/>
      <c r="AA76" s="5"/>
      <c r="AB76" s="169" t="str">
        <f t="shared" si="5"/>
        <v/>
      </c>
      <c r="AC76" s="12" t="str">
        <f t="shared" si="6"/>
        <v/>
      </c>
      <c r="AD76" s="22" t="str">
        <f>UPPER(IF($U76="","",IF(COUNTIF($AD$20:$AD75,$U76)&lt;1,$U76,"")))</f>
        <v/>
      </c>
      <c r="AE76" s="59" t="str">
        <f t="shared" si="11"/>
        <v/>
      </c>
      <c r="AF76" s="170" t="str">
        <f t="shared" si="8"/>
        <v/>
      </c>
      <c r="AG76" s="5"/>
      <c r="AH76" s="171"/>
      <c r="AI76" s="42" t="str">
        <f t="shared" si="9"/>
        <v/>
      </c>
      <c r="AJ76" s="172" t="str">
        <f t="shared" si="10"/>
        <v/>
      </c>
      <c r="AK76" s="59"/>
      <c r="AL76" s="59"/>
    </row>
    <row r="77" spans="1:38" s="167" customFormat="1" ht="13">
      <c r="A77" s="59" t="str">
        <f t="shared" si="2"/>
        <v/>
      </c>
      <c r="B77" s="165" t="str">
        <f t="shared" si="3"/>
        <v/>
      </c>
      <c r="C77" s="166"/>
      <c r="D77" s="59">
        <v>57</v>
      </c>
      <c r="E77" s="59" t="str">
        <f t="shared" si="4"/>
        <v/>
      </c>
      <c r="F77" s="5"/>
      <c r="G77" s="5"/>
      <c r="H77" s="5"/>
      <c r="I77" s="5"/>
      <c r="J77" s="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7"/>
      <c r="W77" s="5"/>
      <c r="X77" s="48"/>
      <c r="Y77" s="5"/>
      <c r="Z77" s="5"/>
      <c r="AA77" s="5"/>
      <c r="AB77" s="169" t="str">
        <f t="shared" si="5"/>
        <v/>
      </c>
      <c r="AC77" s="12" t="str">
        <f t="shared" si="6"/>
        <v/>
      </c>
      <c r="AD77" s="22" t="str">
        <f>UPPER(IF($U77="","",IF(COUNTIF($AD$20:$AD76,$U77)&lt;1,$U77,"")))</f>
        <v/>
      </c>
      <c r="AE77" s="59" t="str">
        <f t="shared" si="11"/>
        <v/>
      </c>
      <c r="AF77" s="170" t="str">
        <f t="shared" si="8"/>
        <v/>
      </c>
      <c r="AG77" s="5"/>
      <c r="AH77" s="171"/>
      <c r="AI77" s="42" t="str">
        <f t="shared" si="9"/>
        <v/>
      </c>
      <c r="AJ77" s="172" t="str">
        <f t="shared" si="10"/>
        <v/>
      </c>
      <c r="AK77" s="59"/>
      <c r="AL77" s="59"/>
    </row>
    <row r="78" spans="1:38" s="167" customFormat="1" ht="13">
      <c r="A78" s="59" t="str">
        <f t="shared" si="2"/>
        <v/>
      </c>
      <c r="B78" s="165" t="str">
        <f t="shared" si="3"/>
        <v/>
      </c>
      <c r="C78" s="166"/>
      <c r="D78" s="59">
        <v>58</v>
      </c>
      <c r="E78" s="59" t="str">
        <f t="shared" si="4"/>
        <v/>
      </c>
      <c r="F78" s="5"/>
      <c r="G78" s="5"/>
      <c r="H78" s="5"/>
      <c r="I78" s="5"/>
      <c r="J78" s="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7"/>
      <c r="W78" s="5"/>
      <c r="X78" s="48"/>
      <c r="Y78" s="5"/>
      <c r="Z78" s="5"/>
      <c r="AA78" s="5"/>
      <c r="AB78" s="169" t="str">
        <f t="shared" si="5"/>
        <v/>
      </c>
      <c r="AC78" s="12" t="str">
        <f t="shared" si="6"/>
        <v/>
      </c>
      <c r="AD78" s="22" t="str">
        <f>UPPER(IF($U78="","",IF(COUNTIF($AD$20:$AD77,$U78)&lt;1,$U78,"")))</f>
        <v/>
      </c>
      <c r="AE78" s="59" t="str">
        <f t="shared" si="11"/>
        <v/>
      </c>
      <c r="AF78" s="170" t="str">
        <f t="shared" si="8"/>
        <v/>
      </c>
      <c r="AG78" s="5"/>
      <c r="AH78" s="171"/>
      <c r="AI78" s="42" t="str">
        <f t="shared" si="9"/>
        <v/>
      </c>
      <c r="AJ78" s="172" t="str">
        <f t="shared" si="10"/>
        <v/>
      </c>
      <c r="AK78" s="59"/>
      <c r="AL78" s="59"/>
    </row>
    <row r="79" spans="1:38" s="167" customFormat="1" ht="13">
      <c r="A79" s="59" t="str">
        <f t="shared" si="2"/>
        <v/>
      </c>
      <c r="B79" s="165" t="str">
        <f t="shared" si="3"/>
        <v/>
      </c>
      <c r="C79" s="166"/>
      <c r="D79" s="59">
        <v>59</v>
      </c>
      <c r="E79" s="59" t="str">
        <f t="shared" si="4"/>
        <v/>
      </c>
      <c r="F79" s="5"/>
      <c r="G79" s="5"/>
      <c r="H79" s="5"/>
      <c r="I79" s="5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7"/>
      <c r="W79" s="5"/>
      <c r="X79" s="48"/>
      <c r="Y79" s="5"/>
      <c r="Z79" s="5"/>
      <c r="AA79" s="5"/>
      <c r="AB79" s="169" t="str">
        <f t="shared" si="5"/>
        <v/>
      </c>
      <c r="AC79" s="12" t="str">
        <f t="shared" si="6"/>
        <v/>
      </c>
      <c r="AD79" s="22" t="str">
        <f>UPPER(IF($U79="","",IF(COUNTIF($AD$20:$AD78,$U79)&lt;1,$U79,"")))</f>
        <v/>
      </c>
      <c r="AE79" s="59" t="str">
        <f t="shared" si="11"/>
        <v/>
      </c>
      <c r="AF79" s="170" t="str">
        <f t="shared" si="8"/>
        <v/>
      </c>
      <c r="AG79" s="5"/>
      <c r="AH79" s="171"/>
      <c r="AI79" s="42" t="str">
        <f t="shared" si="9"/>
        <v/>
      </c>
      <c r="AJ79" s="172" t="str">
        <f t="shared" si="10"/>
        <v/>
      </c>
      <c r="AK79" s="59"/>
      <c r="AL79" s="59"/>
    </row>
    <row r="80" spans="1:38" s="167" customFormat="1" ht="13">
      <c r="A80" s="59" t="str">
        <f t="shared" si="2"/>
        <v/>
      </c>
      <c r="B80" s="165" t="str">
        <f t="shared" si="3"/>
        <v/>
      </c>
      <c r="C80" s="166"/>
      <c r="D80" s="59">
        <v>60</v>
      </c>
      <c r="E80" s="59" t="str">
        <f t="shared" si="4"/>
        <v/>
      </c>
      <c r="F80" s="5"/>
      <c r="G80" s="5"/>
      <c r="H80" s="5"/>
      <c r="I80" s="5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7"/>
      <c r="W80" s="5"/>
      <c r="X80" s="48"/>
      <c r="Y80" s="5"/>
      <c r="Z80" s="5"/>
      <c r="AA80" s="5"/>
      <c r="AB80" s="169" t="str">
        <f t="shared" si="5"/>
        <v/>
      </c>
      <c r="AC80" s="12" t="str">
        <f t="shared" si="6"/>
        <v/>
      </c>
      <c r="AD80" s="22" t="str">
        <f>UPPER(IF($U80="","",IF(COUNTIF($AD$20:$AD79,$U80)&lt;1,$U80,"")))</f>
        <v/>
      </c>
      <c r="AE80" s="59" t="str">
        <f t="shared" si="11"/>
        <v/>
      </c>
      <c r="AF80" s="170" t="str">
        <f t="shared" si="8"/>
        <v/>
      </c>
      <c r="AG80" s="5"/>
      <c r="AH80" s="171"/>
      <c r="AI80" s="42" t="str">
        <f t="shared" si="9"/>
        <v/>
      </c>
      <c r="AJ80" s="172" t="str">
        <f t="shared" si="10"/>
        <v/>
      </c>
      <c r="AK80" s="59"/>
      <c r="AL80" s="59"/>
    </row>
    <row r="81" spans="1:38" s="167" customFormat="1" ht="13">
      <c r="A81" s="59" t="str">
        <f t="shared" si="2"/>
        <v/>
      </c>
      <c r="B81" s="165" t="str">
        <f t="shared" si="3"/>
        <v/>
      </c>
      <c r="C81" s="166"/>
      <c r="D81" s="59">
        <v>61</v>
      </c>
      <c r="E81" s="59" t="str">
        <f t="shared" si="4"/>
        <v/>
      </c>
      <c r="F81" s="5"/>
      <c r="G81" s="5"/>
      <c r="H81" s="5"/>
      <c r="I81" s="5"/>
      <c r="J81" s="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7"/>
      <c r="W81" s="5"/>
      <c r="X81" s="48"/>
      <c r="Y81" s="5"/>
      <c r="Z81" s="5"/>
      <c r="AA81" s="5"/>
      <c r="AB81" s="169" t="str">
        <f t="shared" si="5"/>
        <v/>
      </c>
      <c r="AC81" s="12" t="str">
        <f t="shared" si="6"/>
        <v/>
      </c>
      <c r="AD81" s="22" t="str">
        <f>UPPER(IF($U81="","",IF(COUNTIF($AD$20:$AD80,$U81)&lt;1,$U81,"")))</f>
        <v/>
      </c>
      <c r="AE81" s="59" t="str">
        <f t="shared" si="11"/>
        <v/>
      </c>
      <c r="AF81" s="170" t="str">
        <f t="shared" si="8"/>
        <v/>
      </c>
      <c r="AG81" s="5"/>
      <c r="AH81" s="171"/>
      <c r="AI81" s="42" t="str">
        <f t="shared" si="9"/>
        <v/>
      </c>
      <c r="AJ81" s="172" t="str">
        <f t="shared" si="10"/>
        <v/>
      </c>
      <c r="AK81" s="59"/>
      <c r="AL81" s="59"/>
    </row>
    <row r="82" spans="1:38" s="167" customFormat="1" ht="13">
      <c r="A82" s="59" t="str">
        <f t="shared" si="2"/>
        <v/>
      </c>
      <c r="B82" s="165" t="str">
        <f t="shared" si="3"/>
        <v/>
      </c>
      <c r="C82" s="166"/>
      <c r="D82" s="59">
        <v>62</v>
      </c>
      <c r="E82" s="59" t="str">
        <f t="shared" si="4"/>
        <v/>
      </c>
      <c r="F82" s="5"/>
      <c r="G82" s="5"/>
      <c r="H82" s="5"/>
      <c r="I82" s="5"/>
      <c r="J82" s="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7"/>
      <c r="W82" s="5"/>
      <c r="X82" s="48"/>
      <c r="Y82" s="5"/>
      <c r="Z82" s="5"/>
      <c r="AA82" s="5"/>
      <c r="AB82" s="169" t="str">
        <f t="shared" si="5"/>
        <v/>
      </c>
      <c r="AC82" s="12" t="str">
        <f t="shared" si="6"/>
        <v/>
      </c>
      <c r="AD82" s="22" t="str">
        <f>UPPER(IF($U82="","",IF(COUNTIF($AD$20:$AD81,$U82)&lt;1,$U82,"")))</f>
        <v/>
      </c>
      <c r="AE82" s="59" t="str">
        <f t="shared" si="11"/>
        <v/>
      </c>
      <c r="AF82" s="170" t="str">
        <f t="shared" si="8"/>
        <v/>
      </c>
      <c r="AG82" s="5"/>
      <c r="AH82" s="171"/>
      <c r="AI82" s="42" t="str">
        <f t="shared" si="9"/>
        <v/>
      </c>
      <c r="AJ82" s="172" t="str">
        <f t="shared" si="10"/>
        <v/>
      </c>
      <c r="AK82" s="59"/>
      <c r="AL82" s="59"/>
    </row>
    <row r="83" spans="1:38" s="167" customFormat="1" ht="13">
      <c r="A83" s="59" t="str">
        <f t="shared" si="2"/>
        <v/>
      </c>
      <c r="B83" s="165" t="str">
        <f t="shared" si="3"/>
        <v/>
      </c>
      <c r="C83" s="166"/>
      <c r="D83" s="59">
        <v>63</v>
      </c>
      <c r="E83" s="59" t="str">
        <f t="shared" si="4"/>
        <v/>
      </c>
      <c r="F83" s="5"/>
      <c r="G83" s="5"/>
      <c r="H83" s="5"/>
      <c r="I83" s="5"/>
      <c r="J83" s="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7"/>
      <c r="W83" s="5"/>
      <c r="X83" s="48"/>
      <c r="Y83" s="5"/>
      <c r="Z83" s="5"/>
      <c r="AA83" s="5"/>
      <c r="AB83" s="169" t="str">
        <f t="shared" si="5"/>
        <v/>
      </c>
      <c r="AC83" s="12" t="str">
        <f t="shared" si="6"/>
        <v/>
      </c>
      <c r="AD83" s="22" t="str">
        <f>UPPER(IF($U83="","",IF(COUNTIF($AD$20:$AD82,$U83)&lt;1,$U83,"")))</f>
        <v/>
      </c>
      <c r="AE83" s="59" t="str">
        <f t="shared" si="11"/>
        <v/>
      </c>
      <c r="AF83" s="170" t="str">
        <f t="shared" si="8"/>
        <v/>
      </c>
      <c r="AG83" s="5"/>
      <c r="AH83" s="171"/>
      <c r="AI83" s="42" t="str">
        <f t="shared" si="9"/>
        <v/>
      </c>
      <c r="AJ83" s="172" t="str">
        <f t="shared" si="10"/>
        <v/>
      </c>
      <c r="AK83" s="59"/>
      <c r="AL83" s="59"/>
    </row>
    <row r="84" spans="1:38" s="167" customFormat="1" ht="13">
      <c r="A84" s="59" t="str">
        <f t="shared" si="2"/>
        <v/>
      </c>
      <c r="B84" s="165" t="str">
        <f t="shared" si="3"/>
        <v/>
      </c>
      <c r="C84" s="166"/>
      <c r="D84" s="59">
        <v>64</v>
      </c>
      <c r="E84" s="59" t="str">
        <f t="shared" si="4"/>
        <v/>
      </c>
      <c r="F84" s="5"/>
      <c r="G84" s="5"/>
      <c r="H84" s="5"/>
      <c r="I84" s="5"/>
      <c r="J84" s="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7"/>
      <c r="W84" s="5"/>
      <c r="X84" s="48"/>
      <c r="Y84" s="5"/>
      <c r="Z84" s="5"/>
      <c r="AA84" s="5"/>
      <c r="AB84" s="169" t="str">
        <f t="shared" si="5"/>
        <v/>
      </c>
      <c r="AC84" s="12" t="str">
        <f t="shared" si="6"/>
        <v/>
      </c>
      <c r="AD84" s="22" t="str">
        <f>UPPER(IF($U84="","",IF(COUNTIF($AD$20:$AD83,$U84)&lt;1,$U84,"")))</f>
        <v/>
      </c>
      <c r="AE84" s="59" t="str">
        <f t="shared" si="11"/>
        <v/>
      </c>
      <c r="AF84" s="170" t="str">
        <f t="shared" si="8"/>
        <v/>
      </c>
      <c r="AG84" s="5"/>
      <c r="AH84" s="171"/>
      <c r="AI84" s="42" t="str">
        <f t="shared" si="9"/>
        <v/>
      </c>
      <c r="AJ84" s="172" t="str">
        <f t="shared" si="10"/>
        <v/>
      </c>
      <c r="AK84" s="59"/>
      <c r="AL84" s="59"/>
    </row>
    <row r="85" spans="1:38" s="167" customFormat="1" ht="13">
      <c r="A85" s="59" t="str">
        <f t="shared" ref="A85:A120" si="12">E85</f>
        <v/>
      </c>
      <c r="B85" s="165" t="str">
        <f t="shared" ref="B85:B120" si="13">IF(G85="","",IF(C85="","X",A85&amp;TEXT(C85,"000")))</f>
        <v/>
      </c>
      <c r="C85" s="166"/>
      <c r="D85" s="59">
        <v>65</v>
      </c>
      <c r="E85" s="59" t="str">
        <f t="shared" ref="E85:E120" si="14">IF($H85="M",VLOOKUP($I85,$D$4:$F$9,2,0),IF(H85="F",VLOOKUP($I85,$D$4:$F$9,3,0),IF($H85="","")))</f>
        <v/>
      </c>
      <c r="F85" s="5"/>
      <c r="G85" s="5"/>
      <c r="H85" s="5"/>
      <c r="I85" s="5"/>
      <c r="J85" s="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7"/>
      <c r="W85" s="5"/>
      <c r="X85" s="48"/>
      <c r="Y85" s="5"/>
      <c r="Z85" s="5"/>
      <c r="AA85" s="5"/>
      <c r="AB85" s="169" t="str">
        <f t="shared" ref="AB85:AB120" si="15">IF(I85="","",IF(COUNTA(K85:S85)&gt;3,"限報三項個人項目",IF(COUNTA(K85:S85)=0,"最少填報一個人項目",IF(COUNTA(W85)=1,COUNTA(K85:S85)*($AB$17+$AB$18)+$AB$16,IF(COUNTA(W85)=0,COUNTA(K85:S85)*$AB$17+$AB$16,"Error")))))</f>
        <v/>
      </c>
      <c r="AC85" s="12" t="str">
        <f t="shared" ref="AC85:AC120" si="16">IF(AD85="","",$AC$17)</f>
        <v/>
      </c>
      <c r="AD85" s="22" t="str">
        <f>UPPER(IF($U85="","",IF(COUNTIF($AD$20:$AD84,$U85)&lt;1,$U85,"")))</f>
        <v/>
      </c>
      <c r="AE85" s="59" t="str">
        <f t="shared" si="11"/>
        <v/>
      </c>
      <c r="AF85" s="170" t="str">
        <f t="shared" ref="AF85:AF120" si="17">IF(E85="","",IF(V85="",SUM(AB85:AC85)+AH85,SUM(AB85:AC85)+AH85+$V$20))</f>
        <v/>
      </c>
      <c r="AG85" s="5"/>
      <c r="AH85" s="171"/>
      <c r="AI85" s="42" t="str">
        <f t="shared" ref="AI85:AI120" si="18">AF85</f>
        <v/>
      </c>
      <c r="AJ85" s="172" t="str">
        <f t="shared" ref="AJ85:AJ120" si="19">IF(AF85="","",IF(AI85-AF85=0,"",AI85-AF85))</f>
        <v/>
      </c>
      <c r="AK85" s="59"/>
      <c r="AL85" s="59"/>
    </row>
    <row r="86" spans="1:38" s="167" customFormat="1" ht="13">
      <c r="A86" s="59" t="str">
        <f t="shared" si="12"/>
        <v/>
      </c>
      <c r="B86" s="165" t="str">
        <f t="shared" si="13"/>
        <v/>
      </c>
      <c r="C86" s="166"/>
      <c r="D86" s="59">
        <v>66</v>
      </c>
      <c r="E86" s="59" t="str">
        <f t="shared" si="14"/>
        <v/>
      </c>
      <c r="F86" s="5"/>
      <c r="G86" s="5"/>
      <c r="H86" s="5"/>
      <c r="I86" s="5"/>
      <c r="J86" s="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7"/>
      <c r="W86" s="5"/>
      <c r="X86" s="48"/>
      <c r="Y86" s="5"/>
      <c r="Z86" s="5"/>
      <c r="AA86" s="5"/>
      <c r="AB86" s="169" t="str">
        <f t="shared" si="15"/>
        <v/>
      </c>
      <c r="AC86" s="12" t="str">
        <f t="shared" si="16"/>
        <v/>
      </c>
      <c r="AD86" s="22" t="str">
        <f>UPPER(IF($U86="","",IF(COUNTIF($AD$20:$AD85,$U86)&lt;1,$U86,"")))</f>
        <v/>
      </c>
      <c r="AE86" s="59" t="str">
        <f t="shared" si="11"/>
        <v/>
      </c>
      <c r="AF86" s="170" t="str">
        <f t="shared" si="17"/>
        <v/>
      </c>
      <c r="AG86" s="5"/>
      <c r="AH86" s="171"/>
      <c r="AI86" s="42" t="str">
        <f t="shared" si="18"/>
        <v/>
      </c>
      <c r="AJ86" s="172" t="str">
        <f t="shared" si="19"/>
        <v/>
      </c>
      <c r="AK86" s="59"/>
      <c r="AL86" s="59"/>
    </row>
    <row r="87" spans="1:38" s="167" customFormat="1" ht="13">
      <c r="A87" s="59" t="str">
        <f t="shared" si="12"/>
        <v/>
      </c>
      <c r="B87" s="165" t="str">
        <f t="shared" si="13"/>
        <v/>
      </c>
      <c r="C87" s="166"/>
      <c r="D87" s="59">
        <v>67</v>
      </c>
      <c r="E87" s="59" t="str">
        <f t="shared" si="14"/>
        <v/>
      </c>
      <c r="F87" s="5"/>
      <c r="G87" s="5"/>
      <c r="H87" s="5"/>
      <c r="I87" s="5"/>
      <c r="J87" s="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7"/>
      <c r="W87" s="5"/>
      <c r="X87" s="48"/>
      <c r="Y87" s="5"/>
      <c r="Z87" s="5"/>
      <c r="AA87" s="5"/>
      <c r="AB87" s="169" t="str">
        <f t="shared" si="15"/>
        <v/>
      </c>
      <c r="AC87" s="12" t="str">
        <f t="shared" si="16"/>
        <v/>
      </c>
      <c r="AD87" s="22" t="str">
        <f>UPPER(IF($U87="","",IF(COUNTIF($AD$20:$AD86,$U87)&lt;1,$U87,"")))</f>
        <v/>
      </c>
      <c r="AE87" s="59" t="str">
        <f t="shared" si="11"/>
        <v/>
      </c>
      <c r="AF87" s="170" t="str">
        <f t="shared" si="17"/>
        <v/>
      </c>
      <c r="AG87" s="5"/>
      <c r="AH87" s="171"/>
      <c r="AI87" s="42" t="str">
        <f t="shared" si="18"/>
        <v/>
      </c>
      <c r="AJ87" s="172" t="str">
        <f t="shared" si="19"/>
        <v/>
      </c>
      <c r="AK87" s="59"/>
      <c r="AL87" s="59"/>
    </row>
    <row r="88" spans="1:38" s="167" customFormat="1" ht="13">
      <c r="A88" s="59" t="str">
        <f t="shared" si="12"/>
        <v/>
      </c>
      <c r="B88" s="165" t="str">
        <f t="shared" si="13"/>
        <v/>
      </c>
      <c r="C88" s="166"/>
      <c r="D88" s="59">
        <v>68</v>
      </c>
      <c r="E88" s="59" t="str">
        <f t="shared" si="14"/>
        <v/>
      </c>
      <c r="F88" s="5"/>
      <c r="G88" s="5"/>
      <c r="H88" s="5"/>
      <c r="I88" s="5"/>
      <c r="J88" s="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7"/>
      <c r="W88" s="5"/>
      <c r="X88" s="48"/>
      <c r="Y88" s="5"/>
      <c r="Z88" s="5"/>
      <c r="AA88" s="5"/>
      <c r="AB88" s="169" t="str">
        <f t="shared" si="15"/>
        <v/>
      </c>
      <c r="AC88" s="12" t="str">
        <f t="shared" si="16"/>
        <v/>
      </c>
      <c r="AD88" s="22" t="str">
        <f>UPPER(IF($U88="","",IF(COUNTIF($AD$20:$AD87,$U88)&lt;1,$U88,"")))</f>
        <v/>
      </c>
      <c r="AE88" s="59" t="str">
        <f t="shared" si="11"/>
        <v/>
      </c>
      <c r="AF88" s="170" t="str">
        <f t="shared" si="17"/>
        <v/>
      </c>
      <c r="AG88" s="5"/>
      <c r="AH88" s="171"/>
      <c r="AI88" s="42" t="str">
        <f t="shared" si="18"/>
        <v/>
      </c>
      <c r="AJ88" s="172" t="str">
        <f t="shared" si="19"/>
        <v/>
      </c>
      <c r="AK88" s="59"/>
      <c r="AL88" s="59"/>
    </row>
    <row r="89" spans="1:38" s="167" customFormat="1" ht="13">
      <c r="A89" s="59" t="str">
        <f t="shared" si="12"/>
        <v/>
      </c>
      <c r="B89" s="165" t="str">
        <f t="shared" si="13"/>
        <v/>
      </c>
      <c r="C89" s="166"/>
      <c r="D89" s="59">
        <v>69</v>
      </c>
      <c r="E89" s="59" t="str">
        <f t="shared" si="14"/>
        <v/>
      </c>
      <c r="F89" s="5"/>
      <c r="G89" s="5"/>
      <c r="H89" s="5"/>
      <c r="I89" s="5"/>
      <c r="J89" s="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7"/>
      <c r="W89" s="5"/>
      <c r="X89" s="48"/>
      <c r="Y89" s="5"/>
      <c r="Z89" s="5"/>
      <c r="AA89" s="5"/>
      <c r="AB89" s="169" t="str">
        <f t="shared" si="15"/>
        <v/>
      </c>
      <c r="AC89" s="12" t="str">
        <f t="shared" si="16"/>
        <v/>
      </c>
      <c r="AD89" s="22" t="str">
        <f>UPPER(IF($U89="","",IF(COUNTIF($AD$20:$AD88,$U89)&lt;1,$U89,"")))</f>
        <v/>
      </c>
      <c r="AE89" s="59" t="str">
        <f t="shared" si="11"/>
        <v/>
      </c>
      <c r="AF89" s="170" t="str">
        <f t="shared" si="17"/>
        <v/>
      </c>
      <c r="AG89" s="5"/>
      <c r="AH89" s="171"/>
      <c r="AI89" s="42" t="str">
        <f t="shared" si="18"/>
        <v/>
      </c>
      <c r="AJ89" s="172" t="str">
        <f t="shared" si="19"/>
        <v/>
      </c>
      <c r="AK89" s="59"/>
      <c r="AL89" s="59"/>
    </row>
    <row r="90" spans="1:38" s="167" customFormat="1" ht="13">
      <c r="A90" s="59" t="str">
        <f t="shared" si="12"/>
        <v/>
      </c>
      <c r="B90" s="165" t="str">
        <f t="shared" si="13"/>
        <v/>
      </c>
      <c r="C90" s="166"/>
      <c r="D90" s="59">
        <v>70</v>
      </c>
      <c r="E90" s="59" t="str">
        <f t="shared" si="14"/>
        <v/>
      </c>
      <c r="F90" s="5"/>
      <c r="G90" s="5"/>
      <c r="H90" s="5"/>
      <c r="I90" s="5"/>
      <c r="J90" s="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7"/>
      <c r="W90" s="5"/>
      <c r="X90" s="48"/>
      <c r="Y90" s="5"/>
      <c r="Z90" s="5"/>
      <c r="AA90" s="5"/>
      <c r="AB90" s="169" t="str">
        <f t="shared" si="15"/>
        <v/>
      </c>
      <c r="AC90" s="12" t="str">
        <f t="shared" si="16"/>
        <v/>
      </c>
      <c r="AD90" s="22" t="str">
        <f>UPPER(IF($U90="","",IF(COUNTIF($AD$20:$AD89,$U90)&lt;1,$U90,"")))</f>
        <v/>
      </c>
      <c r="AE90" s="59" t="str">
        <f t="shared" si="11"/>
        <v/>
      </c>
      <c r="AF90" s="170" t="str">
        <f t="shared" si="17"/>
        <v/>
      </c>
      <c r="AG90" s="5"/>
      <c r="AH90" s="171"/>
      <c r="AI90" s="42" t="str">
        <f t="shared" si="18"/>
        <v/>
      </c>
      <c r="AJ90" s="172" t="str">
        <f t="shared" si="19"/>
        <v/>
      </c>
      <c r="AK90" s="59"/>
      <c r="AL90" s="59"/>
    </row>
    <row r="91" spans="1:38" s="167" customFormat="1" ht="13">
      <c r="A91" s="59" t="str">
        <f t="shared" si="12"/>
        <v/>
      </c>
      <c r="B91" s="165" t="str">
        <f t="shared" si="13"/>
        <v/>
      </c>
      <c r="C91" s="166"/>
      <c r="D91" s="59">
        <v>71</v>
      </c>
      <c r="E91" s="59" t="str">
        <f t="shared" si="14"/>
        <v/>
      </c>
      <c r="F91" s="5"/>
      <c r="G91" s="5"/>
      <c r="H91" s="5"/>
      <c r="I91" s="5"/>
      <c r="J91" s="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7"/>
      <c r="W91" s="5"/>
      <c r="X91" s="48"/>
      <c r="Y91" s="5"/>
      <c r="Z91" s="5"/>
      <c r="AA91" s="5"/>
      <c r="AB91" s="169" t="str">
        <f t="shared" si="15"/>
        <v/>
      </c>
      <c r="AC91" s="12" t="str">
        <f t="shared" si="16"/>
        <v/>
      </c>
      <c r="AD91" s="22" t="str">
        <f>UPPER(IF($U91="","",IF(COUNTIF($AD$20:$AD90,$U91)&lt;1,$U91,"")))</f>
        <v/>
      </c>
      <c r="AE91" s="59" t="str">
        <f t="shared" si="11"/>
        <v/>
      </c>
      <c r="AF91" s="170" t="str">
        <f t="shared" si="17"/>
        <v/>
      </c>
      <c r="AG91" s="5"/>
      <c r="AH91" s="171"/>
      <c r="AI91" s="42" t="str">
        <f t="shared" si="18"/>
        <v/>
      </c>
      <c r="AJ91" s="172" t="str">
        <f t="shared" si="19"/>
        <v/>
      </c>
      <c r="AK91" s="59"/>
      <c r="AL91" s="59"/>
    </row>
    <row r="92" spans="1:38" s="167" customFormat="1" ht="13">
      <c r="A92" s="59" t="str">
        <f t="shared" si="12"/>
        <v/>
      </c>
      <c r="B92" s="165" t="str">
        <f t="shared" si="13"/>
        <v/>
      </c>
      <c r="C92" s="166"/>
      <c r="D92" s="59">
        <v>72</v>
      </c>
      <c r="E92" s="59" t="str">
        <f t="shared" si="14"/>
        <v/>
      </c>
      <c r="F92" s="5"/>
      <c r="G92" s="5"/>
      <c r="H92" s="5"/>
      <c r="I92" s="5"/>
      <c r="J92" s="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7"/>
      <c r="W92" s="5"/>
      <c r="X92" s="48"/>
      <c r="Y92" s="5"/>
      <c r="Z92" s="5"/>
      <c r="AA92" s="5"/>
      <c r="AB92" s="169" t="str">
        <f t="shared" si="15"/>
        <v/>
      </c>
      <c r="AC92" s="12" t="str">
        <f t="shared" si="16"/>
        <v/>
      </c>
      <c r="AD92" s="22" t="str">
        <f>UPPER(IF($U92="","",IF(COUNTIF($AD$20:$AD91,$U92)&lt;1,$U92,"")))</f>
        <v/>
      </c>
      <c r="AE92" s="59" t="str">
        <f t="shared" si="11"/>
        <v/>
      </c>
      <c r="AF92" s="170" t="str">
        <f t="shared" si="17"/>
        <v/>
      </c>
      <c r="AG92" s="5"/>
      <c r="AH92" s="171"/>
      <c r="AI92" s="42" t="str">
        <f t="shared" si="18"/>
        <v/>
      </c>
      <c r="AJ92" s="172" t="str">
        <f t="shared" si="19"/>
        <v/>
      </c>
      <c r="AK92" s="59"/>
      <c r="AL92" s="59"/>
    </row>
    <row r="93" spans="1:38" s="167" customFormat="1" ht="13">
      <c r="A93" s="59" t="str">
        <f t="shared" si="12"/>
        <v/>
      </c>
      <c r="B93" s="165" t="str">
        <f t="shared" si="13"/>
        <v/>
      </c>
      <c r="C93" s="166"/>
      <c r="D93" s="59">
        <v>73</v>
      </c>
      <c r="E93" s="59" t="str">
        <f t="shared" si="14"/>
        <v/>
      </c>
      <c r="F93" s="5"/>
      <c r="G93" s="5"/>
      <c r="H93" s="5"/>
      <c r="I93" s="5"/>
      <c r="J93" s="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7"/>
      <c r="W93" s="5"/>
      <c r="X93" s="48"/>
      <c r="Y93" s="5"/>
      <c r="Z93" s="5"/>
      <c r="AA93" s="5"/>
      <c r="AB93" s="169" t="str">
        <f t="shared" si="15"/>
        <v/>
      </c>
      <c r="AC93" s="12" t="str">
        <f t="shared" si="16"/>
        <v/>
      </c>
      <c r="AD93" s="22" t="str">
        <f>UPPER(IF($U93="","",IF(COUNTIF($AD$20:$AD92,$U93)&lt;1,$U93,"")))</f>
        <v/>
      </c>
      <c r="AE93" s="59" t="str">
        <f t="shared" si="11"/>
        <v/>
      </c>
      <c r="AF93" s="170" t="str">
        <f t="shared" si="17"/>
        <v/>
      </c>
      <c r="AG93" s="5"/>
      <c r="AH93" s="171"/>
      <c r="AI93" s="42" t="str">
        <f t="shared" si="18"/>
        <v/>
      </c>
      <c r="AJ93" s="172" t="str">
        <f t="shared" si="19"/>
        <v/>
      </c>
      <c r="AK93" s="59"/>
      <c r="AL93" s="59"/>
    </row>
    <row r="94" spans="1:38" s="167" customFormat="1" ht="13">
      <c r="A94" s="59" t="str">
        <f t="shared" si="12"/>
        <v/>
      </c>
      <c r="B94" s="165" t="str">
        <f t="shared" si="13"/>
        <v/>
      </c>
      <c r="C94" s="166"/>
      <c r="D94" s="59">
        <v>74</v>
      </c>
      <c r="E94" s="59" t="str">
        <f t="shared" si="14"/>
        <v/>
      </c>
      <c r="F94" s="5"/>
      <c r="G94" s="5"/>
      <c r="H94" s="5"/>
      <c r="I94" s="5"/>
      <c r="J94" s="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7"/>
      <c r="W94" s="5"/>
      <c r="X94" s="48"/>
      <c r="Y94" s="5"/>
      <c r="Z94" s="5"/>
      <c r="AA94" s="5"/>
      <c r="AB94" s="169" t="str">
        <f t="shared" si="15"/>
        <v/>
      </c>
      <c r="AC94" s="12" t="str">
        <f t="shared" si="16"/>
        <v/>
      </c>
      <c r="AD94" s="22" t="str">
        <f>UPPER(IF($U94="","",IF(COUNTIF($AD$20:$AD93,$U94)&lt;1,$U94,"")))</f>
        <v/>
      </c>
      <c r="AE94" s="59" t="str">
        <f t="shared" si="11"/>
        <v/>
      </c>
      <c r="AF94" s="170" t="str">
        <f t="shared" si="17"/>
        <v/>
      </c>
      <c r="AG94" s="5"/>
      <c r="AH94" s="171"/>
      <c r="AI94" s="42" t="str">
        <f t="shared" si="18"/>
        <v/>
      </c>
      <c r="AJ94" s="172" t="str">
        <f t="shared" si="19"/>
        <v/>
      </c>
      <c r="AK94" s="59"/>
      <c r="AL94" s="59"/>
    </row>
    <row r="95" spans="1:38" s="167" customFormat="1" ht="13">
      <c r="A95" s="59" t="str">
        <f t="shared" si="12"/>
        <v/>
      </c>
      <c r="B95" s="165" t="str">
        <f t="shared" si="13"/>
        <v/>
      </c>
      <c r="C95" s="166"/>
      <c r="D95" s="59">
        <v>75</v>
      </c>
      <c r="E95" s="59" t="str">
        <f t="shared" si="14"/>
        <v/>
      </c>
      <c r="F95" s="5"/>
      <c r="G95" s="5"/>
      <c r="H95" s="5"/>
      <c r="I95" s="5"/>
      <c r="J95" s="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7"/>
      <c r="W95" s="5"/>
      <c r="X95" s="48"/>
      <c r="Y95" s="5"/>
      <c r="Z95" s="5"/>
      <c r="AA95" s="5"/>
      <c r="AB95" s="169" t="str">
        <f t="shared" si="15"/>
        <v/>
      </c>
      <c r="AC95" s="12" t="str">
        <f t="shared" si="16"/>
        <v/>
      </c>
      <c r="AD95" s="22" t="str">
        <f>UPPER(IF($U95="","",IF(COUNTIF($AD$20:$AD94,$U95)&lt;1,$U95,"")))</f>
        <v/>
      </c>
      <c r="AE95" s="59" t="str">
        <f t="shared" si="11"/>
        <v/>
      </c>
      <c r="AF95" s="170" t="str">
        <f t="shared" si="17"/>
        <v/>
      </c>
      <c r="AG95" s="5"/>
      <c r="AH95" s="171"/>
      <c r="AI95" s="42" t="str">
        <f t="shared" si="18"/>
        <v/>
      </c>
      <c r="AJ95" s="172" t="str">
        <f t="shared" si="19"/>
        <v/>
      </c>
      <c r="AK95" s="59"/>
      <c r="AL95" s="59"/>
    </row>
    <row r="96" spans="1:38" s="167" customFormat="1" ht="13">
      <c r="A96" s="59" t="str">
        <f t="shared" si="12"/>
        <v/>
      </c>
      <c r="B96" s="165" t="str">
        <f t="shared" si="13"/>
        <v/>
      </c>
      <c r="C96" s="166"/>
      <c r="D96" s="59">
        <v>76</v>
      </c>
      <c r="E96" s="59" t="str">
        <f t="shared" si="14"/>
        <v/>
      </c>
      <c r="F96" s="5"/>
      <c r="G96" s="5"/>
      <c r="H96" s="5"/>
      <c r="I96" s="5"/>
      <c r="J96" s="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7"/>
      <c r="W96" s="5"/>
      <c r="X96" s="48"/>
      <c r="Y96" s="5"/>
      <c r="Z96" s="5"/>
      <c r="AA96" s="5"/>
      <c r="AB96" s="169" t="str">
        <f t="shared" si="15"/>
        <v/>
      </c>
      <c r="AC96" s="12" t="str">
        <f t="shared" si="16"/>
        <v/>
      </c>
      <c r="AD96" s="22" t="str">
        <f>UPPER(IF($U96="","",IF(COUNTIF($AD$20:$AD95,$U96)&lt;1,$U96,"")))</f>
        <v/>
      </c>
      <c r="AE96" s="59" t="str">
        <f t="shared" si="11"/>
        <v/>
      </c>
      <c r="AF96" s="170" t="str">
        <f t="shared" si="17"/>
        <v/>
      </c>
      <c r="AG96" s="5"/>
      <c r="AH96" s="171"/>
      <c r="AI96" s="42" t="str">
        <f t="shared" si="18"/>
        <v/>
      </c>
      <c r="AJ96" s="172" t="str">
        <f t="shared" si="19"/>
        <v/>
      </c>
      <c r="AK96" s="59"/>
      <c r="AL96" s="59"/>
    </row>
    <row r="97" spans="1:38" s="167" customFormat="1" ht="13">
      <c r="A97" s="59" t="str">
        <f t="shared" si="12"/>
        <v/>
      </c>
      <c r="B97" s="165" t="str">
        <f t="shared" si="13"/>
        <v/>
      </c>
      <c r="C97" s="166"/>
      <c r="D97" s="59">
        <v>77</v>
      </c>
      <c r="E97" s="59" t="str">
        <f t="shared" si="14"/>
        <v/>
      </c>
      <c r="F97" s="5"/>
      <c r="G97" s="5"/>
      <c r="H97" s="5"/>
      <c r="I97" s="5"/>
      <c r="J97" s="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7"/>
      <c r="W97" s="5"/>
      <c r="X97" s="48"/>
      <c r="Y97" s="5"/>
      <c r="Z97" s="5"/>
      <c r="AA97" s="5"/>
      <c r="AB97" s="169" t="str">
        <f t="shared" si="15"/>
        <v/>
      </c>
      <c r="AC97" s="12" t="str">
        <f t="shared" si="16"/>
        <v/>
      </c>
      <c r="AD97" s="22" t="str">
        <f>UPPER(IF($U97="","",IF(COUNTIF($AD$20:$AD96,$U97)&lt;1,$U97,"")))</f>
        <v/>
      </c>
      <c r="AE97" s="59" t="str">
        <f t="shared" si="11"/>
        <v/>
      </c>
      <c r="AF97" s="170" t="str">
        <f t="shared" si="17"/>
        <v/>
      </c>
      <c r="AG97" s="5"/>
      <c r="AH97" s="171"/>
      <c r="AI97" s="42" t="str">
        <f t="shared" si="18"/>
        <v/>
      </c>
      <c r="AJ97" s="172" t="str">
        <f t="shared" si="19"/>
        <v/>
      </c>
      <c r="AK97" s="59"/>
      <c r="AL97" s="59"/>
    </row>
    <row r="98" spans="1:38" s="167" customFormat="1" ht="13">
      <c r="A98" s="59" t="str">
        <f t="shared" si="12"/>
        <v/>
      </c>
      <c r="B98" s="165" t="str">
        <f t="shared" si="13"/>
        <v/>
      </c>
      <c r="C98" s="166"/>
      <c r="D98" s="59">
        <v>78</v>
      </c>
      <c r="E98" s="59" t="str">
        <f t="shared" si="14"/>
        <v/>
      </c>
      <c r="F98" s="5"/>
      <c r="G98" s="5"/>
      <c r="H98" s="5"/>
      <c r="I98" s="5"/>
      <c r="J98" s="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7"/>
      <c r="W98" s="5"/>
      <c r="X98" s="48"/>
      <c r="Y98" s="5"/>
      <c r="Z98" s="5"/>
      <c r="AA98" s="5"/>
      <c r="AB98" s="169" t="str">
        <f t="shared" si="15"/>
        <v/>
      </c>
      <c r="AC98" s="12" t="str">
        <f t="shared" si="16"/>
        <v/>
      </c>
      <c r="AD98" s="22" t="str">
        <f>UPPER(IF($U98="","",IF(COUNTIF($AD$20:$AD97,$U98)&lt;1,$U98,"")))</f>
        <v/>
      </c>
      <c r="AE98" s="59" t="str">
        <f t="shared" si="11"/>
        <v/>
      </c>
      <c r="AF98" s="170" t="str">
        <f t="shared" si="17"/>
        <v/>
      </c>
      <c r="AG98" s="5"/>
      <c r="AH98" s="171"/>
      <c r="AI98" s="42" t="str">
        <f t="shared" si="18"/>
        <v/>
      </c>
      <c r="AJ98" s="172" t="str">
        <f t="shared" si="19"/>
        <v/>
      </c>
      <c r="AK98" s="59"/>
      <c r="AL98" s="59"/>
    </row>
    <row r="99" spans="1:38" s="167" customFormat="1" ht="13">
      <c r="A99" s="59" t="str">
        <f t="shared" si="12"/>
        <v/>
      </c>
      <c r="B99" s="165" t="str">
        <f t="shared" si="13"/>
        <v/>
      </c>
      <c r="C99" s="166"/>
      <c r="D99" s="59">
        <v>79</v>
      </c>
      <c r="E99" s="59" t="str">
        <f t="shared" si="14"/>
        <v/>
      </c>
      <c r="F99" s="5"/>
      <c r="G99" s="5"/>
      <c r="H99" s="5"/>
      <c r="I99" s="5"/>
      <c r="J99" s="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7"/>
      <c r="W99" s="5"/>
      <c r="X99" s="48"/>
      <c r="Y99" s="5"/>
      <c r="Z99" s="5"/>
      <c r="AA99" s="5"/>
      <c r="AB99" s="169" t="str">
        <f t="shared" si="15"/>
        <v/>
      </c>
      <c r="AC99" s="12" t="str">
        <f t="shared" si="16"/>
        <v/>
      </c>
      <c r="AD99" s="22" t="str">
        <f>UPPER(IF($U99="","",IF(COUNTIF($AD$20:$AD98,$U99)&lt;1,$U99,"")))</f>
        <v/>
      </c>
      <c r="AE99" s="59" t="str">
        <f t="shared" si="11"/>
        <v/>
      </c>
      <c r="AF99" s="170" t="str">
        <f t="shared" si="17"/>
        <v/>
      </c>
      <c r="AG99" s="5"/>
      <c r="AH99" s="171"/>
      <c r="AI99" s="42" t="str">
        <f t="shared" si="18"/>
        <v/>
      </c>
      <c r="AJ99" s="172" t="str">
        <f t="shared" si="19"/>
        <v/>
      </c>
      <c r="AK99" s="59"/>
      <c r="AL99" s="59"/>
    </row>
    <row r="100" spans="1:38" s="167" customFormat="1" ht="13">
      <c r="A100" s="59" t="str">
        <f t="shared" si="12"/>
        <v/>
      </c>
      <c r="B100" s="165" t="str">
        <f t="shared" si="13"/>
        <v/>
      </c>
      <c r="C100" s="166"/>
      <c r="D100" s="59">
        <v>80</v>
      </c>
      <c r="E100" s="59" t="str">
        <f t="shared" si="14"/>
        <v/>
      </c>
      <c r="F100" s="5"/>
      <c r="G100" s="5"/>
      <c r="H100" s="5"/>
      <c r="I100" s="5"/>
      <c r="J100" s="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7"/>
      <c r="W100" s="5"/>
      <c r="X100" s="48"/>
      <c r="Y100" s="5"/>
      <c r="Z100" s="5"/>
      <c r="AA100" s="5"/>
      <c r="AB100" s="169" t="str">
        <f t="shared" si="15"/>
        <v/>
      </c>
      <c r="AC100" s="12" t="str">
        <f t="shared" si="16"/>
        <v/>
      </c>
      <c r="AD100" s="22" t="str">
        <f>UPPER(IF($U100="","",IF(COUNTIF($AD$20:$AD99,$U100)&lt;1,$U100,"")))</f>
        <v/>
      </c>
      <c r="AE100" s="59" t="str">
        <f t="shared" si="11"/>
        <v/>
      </c>
      <c r="AF100" s="170" t="str">
        <f t="shared" si="17"/>
        <v/>
      </c>
      <c r="AG100" s="5"/>
      <c r="AH100" s="171"/>
      <c r="AI100" s="42" t="str">
        <f t="shared" si="18"/>
        <v/>
      </c>
      <c r="AJ100" s="172" t="str">
        <f t="shared" si="19"/>
        <v/>
      </c>
      <c r="AK100" s="59"/>
      <c r="AL100" s="59"/>
    </row>
    <row r="101" spans="1:38" s="167" customFormat="1" ht="13">
      <c r="A101" s="59" t="str">
        <f t="shared" si="12"/>
        <v/>
      </c>
      <c r="B101" s="165" t="str">
        <f t="shared" si="13"/>
        <v/>
      </c>
      <c r="C101" s="166"/>
      <c r="D101" s="59">
        <v>81</v>
      </c>
      <c r="E101" s="59" t="str">
        <f t="shared" si="14"/>
        <v/>
      </c>
      <c r="F101" s="5"/>
      <c r="G101" s="5"/>
      <c r="H101" s="5"/>
      <c r="I101" s="5"/>
      <c r="J101" s="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7"/>
      <c r="W101" s="5"/>
      <c r="X101" s="48"/>
      <c r="Y101" s="5"/>
      <c r="Z101" s="5"/>
      <c r="AA101" s="5"/>
      <c r="AB101" s="169" t="str">
        <f t="shared" si="15"/>
        <v/>
      </c>
      <c r="AC101" s="12" t="str">
        <f t="shared" si="16"/>
        <v/>
      </c>
      <c r="AD101" s="22" t="str">
        <f>UPPER(IF($U101="","",IF(COUNTIF($AD$20:$AD100,$U101)&lt;1,$U101,"")))</f>
        <v/>
      </c>
      <c r="AE101" s="59" t="str">
        <f t="shared" ref="AE101:AE120" si="20">IF(U101="","",IF(COUNTIF(U$21:U$121,$U101)&lt;4,"每隊最少4人",IF(COUNTIF(U$21:U$121,U101)&gt;6,"每隊最多6人",COUNTIF(U$21:U$121,U101))))</f>
        <v/>
      </c>
      <c r="AF101" s="170" t="str">
        <f t="shared" si="17"/>
        <v/>
      </c>
      <c r="AG101" s="5"/>
      <c r="AH101" s="171"/>
      <c r="AI101" s="42" t="str">
        <f t="shared" si="18"/>
        <v/>
      </c>
      <c r="AJ101" s="172" t="str">
        <f t="shared" si="19"/>
        <v/>
      </c>
      <c r="AK101" s="59"/>
      <c r="AL101" s="59"/>
    </row>
    <row r="102" spans="1:38" s="167" customFormat="1" ht="13">
      <c r="A102" s="59" t="str">
        <f t="shared" si="12"/>
        <v/>
      </c>
      <c r="B102" s="165" t="str">
        <f t="shared" si="13"/>
        <v/>
      </c>
      <c r="C102" s="166"/>
      <c r="D102" s="59">
        <v>82</v>
      </c>
      <c r="E102" s="59" t="str">
        <f t="shared" si="14"/>
        <v/>
      </c>
      <c r="F102" s="5"/>
      <c r="G102" s="5"/>
      <c r="H102" s="5"/>
      <c r="I102" s="5"/>
      <c r="J102" s="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7"/>
      <c r="W102" s="5"/>
      <c r="X102" s="48"/>
      <c r="Y102" s="5"/>
      <c r="Z102" s="5"/>
      <c r="AA102" s="5"/>
      <c r="AB102" s="169" t="str">
        <f t="shared" si="15"/>
        <v/>
      </c>
      <c r="AC102" s="12" t="str">
        <f t="shared" si="16"/>
        <v/>
      </c>
      <c r="AD102" s="22" t="str">
        <f>UPPER(IF($U102="","",IF(COUNTIF($AD$20:$AD101,$U102)&lt;1,$U102,"")))</f>
        <v/>
      </c>
      <c r="AE102" s="59" t="str">
        <f t="shared" si="20"/>
        <v/>
      </c>
      <c r="AF102" s="170" t="str">
        <f t="shared" si="17"/>
        <v/>
      </c>
      <c r="AG102" s="5"/>
      <c r="AH102" s="171"/>
      <c r="AI102" s="42" t="str">
        <f t="shared" si="18"/>
        <v/>
      </c>
      <c r="AJ102" s="172" t="str">
        <f t="shared" si="19"/>
        <v/>
      </c>
      <c r="AK102" s="59"/>
      <c r="AL102" s="59"/>
    </row>
    <row r="103" spans="1:38" s="167" customFormat="1" ht="13">
      <c r="A103" s="59" t="str">
        <f t="shared" si="12"/>
        <v/>
      </c>
      <c r="B103" s="165" t="str">
        <f t="shared" si="13"/>
        <v/>
      </c>
      <c r="C103" s="166"/>
      <c r="D103" s="59">
        <v>83</v>
      </c>
      <c r="E103" s="59" t="str">
        <f t="shared" si="14"/>
        <v/>
      </c>
      <c r="F103" s="5"/>
      <c r="G103" s="5"/>
      <c r="H103" s="5"/>
      <c r="I103" s="5"/>
      <c r="J103" s="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7"/>
      <c r="W103" s="5"/>
      <c r="X103" s="48"/>
      <c r="Y103" s="5"/>
      <c r="Z103" s="5"/>
      <c r="AA103" s="5"/>
      <c r="AB103" s="169" t="str">
        <f t="shared" si="15"/>
        <v/>
      </c>
      <c r="AC103" s="12" t="str">
        <f t="shared" si="16"/>
        <v/>
      </c>
      <c r="AD103" s="22" t="str">
        <f>UPPER(IF($U103="","",IF(COUNTIF($AD$20:$AD102,$U103)&lt;1,$U103,"")))</f>
        <v/>
      </c>
      <c r="AE103" s="59" t="str">
        <f t="shared" si="20"/>
        <v/>
      </c>
      <c r="AF103" s="170" t="str">
        <f t="shared" si="17"/>
        <v/>
      </c>
      <c r="AG103" s="5"/>
      <c r="AH103" s="171"/>
      <c r="AI103" s="42" t="str">
        <f t="shared" si="18"/>
        <v/>
      </c>
      <c r="AJ103" s="172" t="str">
        <f t="shared" si="19"/>
        <v/>
      </c>
      <c r="AK103" s="59"/>
      <c r="AL103" s="59"/>
    </row>
    <row r="104" spans="1:38" s="167" customFormat="1" ht="13">
      <c r="A104" s="59" t="str">
        <f t="shared" si="12"/>
        <v/>
      </c>
      <c r="B104" s="165" t="str">
        <f t="shared" si="13"/>
        <v/>
      </c>
      <c r="C104" s="166"/>
      <c r="D104" s="59">
        <v>84</v>
      </c>
      <c r="E104" s="59" t="str">
        <f t="shared" si="14"/>
        <v/>
      </c>
      <c r="F104" s="5"/>
      <c r="G104" s="5"/>
      <c r="H104" s="5"/>
      <c r="I104" s="5"/>
      <c r="J104" s="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7"/>
      <c r="W104" s="5"/>
      <c r="X104" s="48"/>
      <c r="Y104" s="5"/>
      <c r="Z104" s="5"/>
      <c r="AA104" s="5"/>
      <c r="AB104" s="169" t="str">
        <f t="shared" si="15"/>
        <v/>
      </c>
      <c r="AC104" s="12" t="str">
        <f t="shared" si="16"/>
        <v/>
      </c>
      <c r="AD104" s="22" t="str">
        <f>UPPER(IF($U104="","",IF(COUNTIF($AD$20:$AD103,$U104)&lt;1,$U104,"")))</f>
        <v/>
      </c>
      <c r="AE104" s="59" t="str">
        <f t="shared" si="20"/>
        <v/>
      </c>
      <c r="AF104" s="170" t="str">
        <f t="shared" si="17"/>
        <v/>
      </c>
      <c r="AG104" s="5"/>
      <c r="AH104" s="171"/>
      <c r="AI104" s="42" t="str">
        <f t="shared" si="18"/>
        <v/>
      </c>
      <c r="AJ104" s="172" t="str">
        <f t="shared" si="19"/>
        <v/>
      </c>
      <c r="AK104" s="59"/>
      <c r="AL104" s="59"/>
    </row>
    <row r="105" spans="1:38" s="167" customFormat="1" ht="13">
      <c r="A105" s="59" t="str">
        <f t="shared" si="12"/>
        <v/>
      </c>
      <c r="B105" s="165" t="str">
        <f t="shared" si="13"/>
        <v/>
      </c>
      <c r="C105" s="166"/>
      <c r="D105" s="59">
        <v>85</v>
      </c>
      <c r="E105" s="59" t="str">
        <f t="shared" si="14"/>
        <v/>
      </c>
      <c r="F105" s="5"/>
      <c r="G105" s="5"/>
      <c r="H105" s="5"/>
      <c r="I105" s="5"/>
      <c r="J105" s="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7"/>
      <c r="W105" s="5"/>
      <c r="X105" s="48"/>
      <c r="Y105" s="5"/>
      <c r="Z105" s="5"/>
      <c r="AA105" s="5"/>
      <c r="AB105" s="169" t="str">
        <f t="shared" si="15"/>
        <v/>
      </c>
      <c r="AC105" s="12" t="str">
        <f t="shared" si="16"/>
        <v/>
      </c>
      <c r="AD105" s="22" t="str">
        <f>UPPER(IF($U105="","",IF(COUNTIF($AD$20:$AD104,$U105)&lt;1,$U105,"")))</f>
        <v/>
      </c>
      <c r="AE105" s="59" t="str">
        <f t="shared" si="20"/>
        <v/>
      </c>
      <c r="AF105" s="170" t="str">
        <f t="shared" si="17"/>
        <v/>
      </c>
      <c r="AG105" s="5"/>
      <c r="AH105" s="171"/>
      <c r="AI105" s="42" t="str">
        <f t="shared" si="18"/>
        <v/>
      </c>
      <c r="AJ105" s="172" t="str">
        <f t="shared" si="19"/>
        <v/>
      </c>
      <c r="AK105" s="59"/>
      <c r="AL105" s="59"/>
    </row>
    <row r="106" spans="1:38" s="167" customFormat="1" ht="13">
      <c r="A106" s="59" t="str">
        <f t="shared" si="12"/>
        <v/>
      </c>
      <c r="B106" s="165" t="str">
        <f t="shared" si="13"/>
        <v/>
      </c>
      <c r="C106" s="166"/>
      <c r="D106" s="59">
        <v>86</v>
      </c>
      <c r="E106" s="59" t="str">
        <f t="shared" si="14"/>
        <v/>
      </c>
      <c r="F106" s="5"/>
      <c r="G106" s="5"/>
      <c r="H106" s="5"/>
      <c r="I106" s="5"/>
      <c r="J106" s="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7"/>
      <c r="W106" s="5"/>
      <c r="X106" s="48"/>
      <c r="Y106" s="5"/>
      <c r="Z106" s="5"/>
      <c r="AA106" s="5"/>
      <c r="AB106" s="169" t="str">
        <f t="shared" si="15"/>
        <v/>
      </c>
      <c r="AC106" s="12" t="str">
        <f t="shared" si="16"/>
        <v/>
      </c>
      <c r="AD106" s="22" t="str">
        <f>UPPER(IF($U106="","",IF(COUNTIF($AD$20:$AD105,$U106)&lt;1,$U106,"")))</f>
        <v/>
      </c>
      <c r="AE106" s="59" t="str">
        <f t="shared" si="20"/>
        <v/>
      </c>
      <c r="AF106" s="170" t="str">
        <f t="shared" si="17"/>
        <v/>
      </c>
      <c r="AG106" s="5"/>
      <c r="AH106" s="171"/>
      <c r="AI106" s="42" t="str">
        <f t="shared" si="18"/>
        <v/>
      </c>
      <c r="AJ106" s="172" t="str">
        <f t="shared" si="19"/>
        <v/>
      </c>
      <c r="AK106" s="59"/>
      <c r="AL106" s="59"/>
    </row>
    <row r="107" spans="1:38" s="167" customFormat="1" ht="13">
      <c r="A107" s="59" t="str">
        <f t="shared" si="12"/>
        <v/>
      </c>
      <c r="B107" s="165" t="str">
        <f t="shared" si="13"/>
        <v/>
      </c>
      <c r="C107" s="166"/>
      <c r="D107" s="59">
        <v>87</v>
      </c>
      <c r="E107" s="59" t="str">
        <f t="shared" si="14"/>
        <v/>
      </c>
      <c r="F107" s="5"/>
      <c r="G107" s="5"/>
      <c r="H107" s="5"/>
      <c r="I107" s="5"/>
      <c r="J107" s="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7"/>
      <c r="W107" s="5"/>
      <c r="X107" s="48"/>
      <c r="Y107" s="5"/>
      <c r="Z107" s="5"/>
      <c r="AA107" s="5"/>
      <c r="AB107" s="169" t="str">
        <f t="shared" si="15"/>
        <v/>
      </c>
      <c r="AC107" s="12" t="str">
        <f t="shared" si="16"/>
        <v/>
      </c>
      <c r="AD107" s="22" t="str">
        <f>UPPER(IF($U107="","",IF(COUNTIF($AD$20:$AD106,$U107)&lt;1,$U107,"")))</f>
        <v/>
      </c>
      <c r="AE107" s="59" t="str">
        <f t="shared" si="20"/>
        <v/>
      </c>
      <c r="AF107" s="170" t="str">
        <f t="shared" si="17"/>
        <v/>
      </c>
      <c r="AG107" s="5"/>
      <c r="AH107" s="171"/>
      <c r="AI107" s="42" t="str">
        <f t="shared" si="18"/>
        <v/>
      </c>
      <c r="AJ107" s="172" t="str">
        <f t="shared" si="19"/>
        <v/>
      </c>
      <c r="AK107" s="59"/>
      <c r="AL107" s="59"/>
    </row>
    <row r="108" spans="1:38" s="167" customFormat="1" ht="13">
      <c r="A108" s="59" t="str">
        <f t="shared" si="12"/>
        <v/>
      </c>
      <c r="B108" s="165" t="str">
        <f t="shared" si="13"/>
        <v/>
      </c>
      <c r="C108" s="166"/>
      <c r="D108" s="59">
        <v>88</v>
      </c>
      <c r="E108" s="59" t="str">
        <f t="shared" si="14"/>
        <v/>
      </c>
      <c r="F108" s="5"/>
      <c r="G108" s="5"/>
      <c r="H108" s="5"/>
      <c r="I108" s="5"/>
      <c r="J108" s="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7"/>
      <c r="W108" s="5"/>
      <c r="X108" s="48"/>
      <c r="Y108" s="5"/>
      <c r="Z108" s="5"/>
      <c r="AA108" s="5"/>
      <c r="AB108" s="169" t="str">
        <f t="shared" si="15"/>
        <v/>
      </c>
      <c r="AC108" s="12" t="str">
        <f t="shared" si="16"/>
        <v/>
      </c>
      <c r="AD108" s="22" t="str">
        <f>UPPER(IF($U108="","",IF(COUNTIF($AD$20:$AD107,$U108)&lt;1,$U108,"")))</f>
        <v/>
      </c>
      <c r="AE108" s="59" t="str">
        <f t="shared" si="20"/>
        <v/>
      </c>
      <c r="AF108" s="170" t="str">
        <f t="shared" si="17"/>
        <v/>
      </c>
      <c r="AG108" s="5"/>
      <c r="AH108" s="171"/>
      <c r="AI108" s="42" t="str">
        <f t="shared" si="18"/>
        <v/>
      </c>
      <c r="AJ108" s="172" t="str">
        <f t="shared" si="19"/>
        <v/>
      </c>
      <c r="AK108" s="59"/>
      <c r="AL108" s="59"/>
    </row>
    <row r="109" spans="1:38" s="167" customFormat="1" ht="13">
      <c r="A109" s="59" t="str">
        <f t="shared" si="12"/>
        <v/>
      </c>
      <c r="B109" s="165" t="str">
        <f t="shared" si="13"/>
        <v/>
      </c>
      <c r="C109" s="166"/>
      <c r="D109" s="59">
        <v>89</v>
      </c>
      <c r="E109" s="59" t="str">
        <f t="shared" si="14"/>
        <v/>
      </c>
      <c r="F109" s="5"/>
      <c r="G109" s="5"/>
      <c r="H109" s="5"/>
      <c r="I109" s="5"/>
      <c r="J109" s="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7"/>
      <c r="W109" s="5"/>
      <c r="X109" s="48"/>
      <c r="Y109" s="5"/>
      <c r="Z109" s="5"/>
      <c r="AA109" s="5"/>
      <c r="AB109" s="169" t="str">
        <f t="shared" si="15"/>
        <v/>
      </c>
      <c r="AC109" s="12" t="str">
        <f t="shared" si="16"/>
        <v/>
      </c>
      <c r="AD109" s="22" t="str">
        <f>UPPER(IF($U109="","",IF(COUNTIF($AD$20:$AD108,$U109)&lt;1,$U109,"")))</f>
        <v/>
      </c>
      <c r="AE109" s="59" t="str">
        <f t="shared" si="20"/>
        <v/>
      </c>
      <c r="AF109" s="170" t="str">
        <f t="shared" si="17"/>
        <v/>
      </c>
      <c r="AG109" s="5"/>
      <c r="AH109" s="171"/>
      <c r="AI109" s="42" t="str">
        <f t="shared" si="18"/>
        <v/>
      </c>
      <c r="AJ109" s="172" t="str">
        <f t="shared" si="19"/>
        <v/>
      </c>
      <c r="AK109" s="59"/>
      <c r="AL109" s="59"/>
    </row>
    <row r="110" spans="1:38" s="167" customFormat="1" ht="13">
      <c r="A110" s="59" t="str">
        <f t="shared" si="12"/>
        <v/>
      </c>
      <c r="B110" s="165" t="str">
        <f t="shared" si="13"/>
        <v/>
      </c>
      <c r="C110" s="166"/>
      <c r="D110" s="59">
        <v>90</v>
      </c>
      <c r="E110" s="59" t="str">
        <f t="shared" si="14"/>
        <v/>
      </c>
      <c r="F110" s="5"/>
      <c r="G110" s="5"/>
      <c r="H110" s="5"/>
      <c r="I110" s="5"/>
      <c r="J110" s="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7"/>
      <c r="W110" s="5"/>
      <c r="X110" s="48"/>
      <c r="Y110" s="5"/>
      <c r="Z110" s="5"/>
      <c r="AA110" s="5"/>
      <c r="AB110" s="169" t="str">
        <f t="shared" si="15"/>
        <v/>
      </c>
      <c r="AC110" s="12" t="str">
        <f t="shared" si="16"/>
        <v/>
      </c>
      <c r="AD110" s="22" t="str">
        <f>UPPER(IF($U110="","",IF(COUNTIF($AD$20:$AD109,$U110)&lt;1,$U110,"")))</f>
        <v/>
      </c>
      <c r="AE110" s="59" t="str">
        <f t="shared" si="20"/>
        <v/>
      </c>
      <c r="AF110" s="170" t="str">
        <f t="shared" si="17"/>
        <v/>
      </c>
      <c r="AG110" s="5"/>
      <c r="AH110" s="171"/>
      <c r="AI110" s="42" t="str">
        <f t="shared" si="18"/>
        <v/>
      </c>
      <c r="AJ110" s="172" t="str">
        <f t="shared" si="19"/>
        <v/>
      </c>
      <c r="AK110" s="59"/>
      <c r="AL110" s="59"/>
    </row>
    <row r="111" spans="1:38" s="167" customFormat="1" ht="13">
      <c r="A111" s="59" t="str">
        <f t="shared" si="12"/>
        <v/>
      </c>
      <c r="B111" s="165" t="str">
        <f t="shared" si="13"/>
        <v/>
      </c>
      <c r="C111" s="166"/>
      <c r="D111" s="59">
        <v>91</v>
      </c>
      <c r="E111" s="59" t="str">
        <f t="shared" si="14"/>
        <v/>
      </c>
      <c r="F111" s="5"/>
      <c r="G111" s="5"/>
      <c r="H111" s="5"/>
      <c r="I111" s="5"/>
      <c r="J111" s="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7"/>
      <c r="W111" s="5"/>
      <c r="X111" s="48"/>
      <c r="Y111" s="5"/>
      <c r="Z111" s="5"/>
      <c r="AA111" s="5"/>
      <c r="AB111" s="169" t="str">
        <f t="shared" si="15"/>
        <v/>
      </c>
      <c r="AC111" s="12" t="str">
        <f t="shared" si="16"/>
        <v/>
      </c>
      <c r="AD111" s="22" t="str">
        <f>UPPER(IF($U111="","",IF(COUNTIF($AD$20:$AD110,$U111)&lt;1,$U111,"")))</f>
        <v/>
      </c>
      <c r="AE111" s="59" t="str">
        <f t="shared" si="20"/>
        <v/>
      </c>
      <c r="AF111" s="170" t="str">
        <f t="shared" si="17"/>
        <v/>
      </c>
      <c r="AG111" s="5"/>
      <c r="AH111" s="171"/>
      <c r="AI111" s="42" t="str">
        <f t="shared" si="18"/>
        <v/>
      </c>
      <c r="AJ111" s="172" t="str">
        <f t="shared" si="19"/>
        <v/>
      </c>
      <c r="AK111" s="59"/>
      <c r="AL111" s="59"/>
    </row>
    <row r="112" spans="1:38" s="167" customFormat="1" ht="13">
      <c r="A112" s="59" t="str">
        <f t="shared" si="12"/>
        <v/>
      </c>
      <c r="B112" s="165" t="str">
        <f t="shared" si="13"/>
        <v/>
      </c>
      <c r="C112" s="166"/>
      <c r="D112" s="59">
        <v>92</v>
      </c>
      <c r="E112" s="59" t="str">
        <f t="shared" si="14"/>
        <v/>
      </c>
      <c r="F112" s="5"/>
      <c r="G112" s="5"/>
      <c r="H112" s="5"/>
      <c r="I112" s="5"/>
      <c r="J112" s="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7"/>
      <c r="W112" s="5"/>
      <c r="X112" s="48"/>
      <c r="Y112" s="5"/>
      <c r="Z112" s="5"/>
      <c r="AA112" s="5"/>
      <c r="AB112" s="169" t="str">
        <f t="shared" si="15"/>
        <v/>
      </c>
      <c r="AC112" s="12" t="str">
        <f t="shared" si="16"/>
        <v/>
      </c>
      <c r="AD112" s="22" t="str">
        <f>UPPER(IF($U112="","",IF(COUNTIF($AD$20:$AD111,$U112)&lt;1,$U112,"")))</f>
        <v/>
      </c>
      <c r="AE112" s="59" t="str">
        <f t="shared" si="20"/>
        <v/>
      </c>
      <c r="AF112" s="170" t="str">
        <f t="shared" si="17"/>
        <v/>
      </c>
      <c r="AG112" s="5"/>
      <c r="AH112" s="171"/>
      <c r="AI112" s="42" t="str">
        <f t="shared" si="18"/>
        <v/>
      </c>
      <c r="AJ112" s="172" t="str">
        <f t="shared" si="19"/>
        <v/>
      </c>
      <c r="AK112" s="59"/>
      <c r="AL112" s="59"/>
    </row>
    <row r="113" spans="1:38" s="167" customFormat="1" ht="13">
      <c r="A113" s="59" t="str">
        <f t="shared" si="12"/>
        <v/>
      </c>
      <c r="B113" s="165" t="str">
        <f t="shared" si="13"/>
        <v/>
      </c>
      <c r="C113" s="166"/>
      <c r="D113" s="59">
        <v>93</v>
      </c>
      <c r="E113" s="59" t="str">
        <f t="shared" si="14"/>
        <v/>
      </c>
      <c r="F113" s="5"/>
      <c r="G113" s="5"/>
      <c r="H113" s="5"/>
      <c r="I113" s="5"/>
      <c r="J113" s="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7"/>
      <c r="W113" s="5"/>
      <c r="X113" s="48"/>
      <c r="Y113" s="5"/>
      <c r="Z113" s="5"/>
      <c r="AA113" s="5"/>
      <c r="AB113" s="169" t="str">
        <f t="shared" si="15"/>
        <v/>
      </c>
      <c r="AC113" s="12" t="str">
        <f t="shared" si="16"/>
        <v/>
      </c>
      <c r="AD113" s="22" t="str">
        <f>UPPER(IF($U113="","",IF(COUNTIF($AD$20:$AD112,$U113)&lt;1,$U113,"")))</f>
        <v/>
      </c>
      <c r="AE113" s="59" t="str">
        <f t="shared" si="20"/>
        <v/>
      </c>
      <c r="AF113" s="170" t="str">
        <f t="shared" si="17"/>
        <v/>
      </c>
      <c r="AG113" s="5"/>
      <c r="AH113" s="171"/>
      <c r="AI113" s="42" t="str">
        <f t="shared" si="18"/>
        <v/>
      </c>
      <c r="AJ113" s="172" t="str">
        <f t="shared" si="19"/>
        <v/>
      </c>
      <c r="AK113" s="59"/>
      <c r="AL113" s="59"/>
    </row>
    <row r="114" spans="1:38" s="167" customFormat="1" ht="13">
      <c r="A114" s="59" t="str">
        <f t="shared" si="12"/>
        <v/>
      </c>
      <c r="B114" s="165" t="str">
        <f t="shared" si="13"/>
        <v/>
      </c>
      <c r="C114" s="166"/>
      <c r="D114" s="59">
        <v>94</v>
      </c>
      <c r="E114" s="59" t="str">
        <f t="shared" si="14"/>
        <v/>
      </c>
      <c r="F114" s="5"/>
      <c r="G114" s="5"/>
      <c r="H114" s="5"/>
      <c r="I114" s="5"/>
      <c r="J114" s="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7"/>
      <c r="W114" s="5"/>
      <c r="X114" s="48"/>
      <c r="Y114" s="5"/>
      <c r="Z114" s="5"/>
      <c r="AA114" s="5"/>
      <c r="AB114" s="169" t="str">
        <f t="shared" si="15"/>
        <v/>
      </c>
      <c r="AC114" s="12" t="str">
        <f t="shared" si="16"/>
        <v/>
      </c>
      <c r="AD114" s="22" t="str">
        <f>UPPER(IF($U114="","",IF(COUNTIF($AD$20:$AD113,$U114)&lt;1,$U114,"")))</f>
        <v/>
      </c>
      <c r="AE114" s="59" t="str">
        <f t="shared" si="20"/>
        <v/>
      </c>
      <c r="AF114" s="170" t="str">
        <f t="shared" si="17"/>
        <v/>
      </c>
      <c r="AG114" s="5"/>
      <c r="AH114" s="171"/>
      <c r="AI114" s="42" t="str">
        <f t="shared" si="18"/>
        <v/>
      </c>
      <c r="AJ114" s="172" t="str">
        <f t="shared" si="19"/>
        <v/>
      </c>
      <c r="AK114" s="59"/>
      <c r="AL114" s="59"/>
    </row>
    <row r="115" spans="1:38" s="167" customFormat="1" ht="13">
      <c r="A115" s="59" t="str">
        <f t="shared" si="12"/>
        <v/>
      </c>
      <c r="B115" s="165" t="str">
        <f t="shared" si="13"/>
        <v/>
      </c>
      <c r="C115" s="166"/>
      <c r="D115" s="59">
        <v>95</v>
      </c>
      <c r="E115" s="59" t="str">
        <f t="shared" si="14"/>
        <v/>
      </c>
      <c r="F115" s="5"/>
      <c r="G115" s="5"/>
      <c r="H115" s="5"/>
      <c r="I115" s="5"/>
      <c r="J115" s="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7"/>
      <c r="W115" s="5"/>
      <c r="X115" s="48"/>
      <c r="Y115" s="5"/>
      <c r="Z115" s="5"/>
      <c r="AA115" s="5"/>
      <c r="AB115" s="169" t="str">
        <f t="shared" si="15"/>
        <v/>
      </c>
      <c r="AC115" s="12" t="str">
        <f t="shared" si="16"/>
        <v/>
      </c>
      <c r="AD115" s="22" t="str">
        <f>UPPER(IF($U115="","",IF(COUNTIF($AD$20:$AD114,$U115)&lt;1,$U115,"")))</f>
        <v/>
      </c>
      <c r="AE115" s="59" t="str">
        <f t="shared" si="20"/>
        <v/>
      </c>
      <c r="AF115" s="170" t="str">
        <f t="shared" si="17"/>
        <v/>
      </c>
      <c r="AG115" s="5"/>
      <c r="AH115" s="171"/>
      <c r="AI115" s="42" t="str">
        <f t="shared" si="18"/>
        <v/>
      </c>
      <c r="AJ115" s="172" t="str">
        <f t="shared" si="19"/>
        <v/>
      </c>
      <c r="AK115" s="59"/>
      <c r="AL115" s="59"/>
    </row>
    <row r="116" spans="1:38" s="167" customFormat="1" ht="13">
      <c r="A116" s="59" t="str">
        <f t="shared" si="12"/>
        <v/>
      </c>
      <c r="B116" s="165" t="str">
        <f t="shared" si="13"/>
        <v/>
      </c>
      <c r="C116" s="166"/>
      <c r="D116" s="59">
        <v>96</v>
      </c>
      <c r="E116" s="59" t="str">
        <f t="shared" si="14"/>
        <v/>
      </c>
      <c r="F116" s="5"/>
      <c r="G116" s="5"/>
      <c r="H116" s="5"/>
      <c r="I116" s="5"/>
      <c r="J116" s="4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7"/>
      <c r="W116" s="5"/>
      <c r="X116" s="48"/>
      <c r="Y116" s="5"/>
      <c r="Z116" s="5"/>
      <c r="AA116" s="5"/>
      <c r="AB116" s="169" t="str">
        <f t="shared" si="15"/>
        <v/>
      </c>
      <c r="AC116" s="12" t="str">
        <f t="shared" si="16"/>
        <v/>
      </c>
      <c r="AD116" s="22" t="str">
        <f>UPPER(IF($U116="","",IF(COUNTIF($AD$20:$AD115,$U116)&lt;1,$U116,"")))</f>
        <v/>
      </c>
      <c r="AE116" s="59" t="str">
        <f t="shared" si="20"/>
        <v/>
      </c>
      <c r="AF116" s="170" t="str">
        <f t="shared" si="17"/>
        <v/>
      </c>
      <c r="AG116" s="5"/>
      <c r="AH116" s="171"/>
      <c r="AI116" s="42" t="str">
        <f t="shared" si="18"/>
        <v/>
      </c>
      <c r="AJ116" s="172" t="str">
        <f t="shared" si="19"/>
        <v/>
      </c>
      <c r="AK116" s="59"/>
      <c r="AL116" s="59"/>
    </row>
    <row r="117" spans="1:38" s="167" customFormat="1" ht="13">
      <c r="A117" s="59" t="str">
        <f t="shared" si="12"/>
        <v/>
      </c>
      <c r="B117" s="165" t="str">
        <f t="shared" si="13"/>
        <v/>
      </c>
      <c r="C117" s="166"/>
      <c r="D117" s="59">
        <v>97</v>
      </c>
      <c r="E117" s="59" t="str">
        <f t="shared" si="14"/>
        <v/>
      </c>
      <c r="F117" s="5"/>
      <c r="G117" s="5"/>
      <c r="H117" s="5"/>
      <c r="I117" s="5"/>
      <c r="J117" s="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7"/>
      <c r="W117" s="5"/>
      <c r="X117" s="48"/>
      <c r="Y117" s="5"/>
      <c r="Z117" s="5"/>
      <c r="AA117" s="5"/>
      <c r="AB117" s="169" t="str">
        <f t="shared" si="15"/>
        <v/>
      </c>
      <c r="AC117" s="12" t="str">
        <f t="shared" si="16"/>
        <v/>
      </c>
      <c r="AD117" s="22" t="str">
        <f>UPPER(IF($U117="","",IF(COUNTIF($AD$20:$AD116,$U117)&lt;1,$U117,"")))</f>
        <v/>
      </c>
      <c r="AE117" s="59" t="str">
        <f t="shared" si="20"/>
        <v/>
      </c>
      <c r="AF117" s="170" t="str">
        <f t="shared" si="17"/>
        <v/>
      </c>
      <c r="AG117" s="5"/>
      <c r="AH117" s="171"/>
      <c r="AI117" s="42" t="str">
        <f t="shared" si="18"/>
        <v/>
      </c>
      <c r="AJ117" s="172" t="str">
        <f t="shared" si="19"/>
        <v/>
      </c>
      <c r="AK117" s="59"/>
      <c r="AL117" s="59"/>
    </row>
    <row r="118" spans="1:38" s="167" customFormat="1" ht="13">
      <c r="A118" s="59" t="str">
        <f t="shared" si="12"/>
        <v/>
      </c>
      <c r="B118" s="165" t="str">
        <f t="shared" si="13"/>
        <v/>
      </c>
      <c r="C118" s="166"/>
      <c r="D118" s="59">
        <v>98</v>
      </c>
      <c r="E118" s="59" t="str">
        <f t="shared" si="14"/>
        <v/>
      </c>
      <c r="F118" s="5"/>
      <c r="G118" s="5"/>
      <c r="H118" s="5"/>
      <c r="I118" s="5"/>
      <c r="J118" s="4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7"/>
      <c r="W118" s="5"/>
      <c r="X118" s="48"/>
      <c r="Y118" s="5"/>
      <c r="Z118" s="5"/>
      <c r="AA118" s="5"/>
      <c r="AB118" s="169" t="str">
        <f t="shared" si="15"/>
        <v/>
      </c>
      <c r="AC118" s="12" t="str">
        <f t="shared" si="16"/>
        <v/>
      </c>
      <c r="AD118" s="22" t="str">
        <f>UPPER(IF($U118="","",IF(COUNTIF($AD$20:$AD117,$U118)&lt;1,$U118,"")))</f>
        <v/>
      </c>
      <c r="AE118" s="59" t="str">
        <f t="shared" si="20"/>
        <v/>
      </c>
      <c r="AF118" s="170" t="str">
        <f t="shared" si="17"/>
        <v/>
      </c>
      <c r="AG118" s="5"/>
      <c r="AH118" s="171"/>
      <c r="AI118" s="42" t="str">
        <f t="shared" si="18"/>
        <v/>
      </c>
      <c r="AJ118" s="172" t="str">
        <f t="shared" si="19"/>
        <v/>
      </c>
      <c r="AK118" s="59"/>
      <c r="AL118" s="59"/>
    </row>
    <row r="119" spans="1:38" s="167" customFormat="1" ht="13">
      <c r="A119" s="59" t="str">
        <f t="shared" si="12"/>
        <v/>
      </c>
      <c r="B119" s="165" t="str">
        <f t="shared" si="13"/>
        <v/>
      </c>
      <c r="C119" s="166"/>
      <c r="D119" s="59">
        <v>99</v>
      </c>
      <c r="E119" s="59" t="str">
        <f t="shared" si="14"/>
        <v/>
      </c>
      <c r="F119" s="5"/>
      <c r="G119" s="5"/>
      <c r="H119" s="5"/>
      <c r="I119" s="5"/>
      <c r="J119" s="4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7"/>
      <c r="W119" s="5"/>
      <c r="X119" s="48"/>
      <c r="Y119" s="5"/>
      <c r="Z119" s="5"/>
      <c r="AA119" s="5"/>
      <c r="AB119" s="169" t="str">
        <f t="shared" si="15"/>
        <v/>
      </c>
      <c r="AC119" s="12" t="str">
        <f t="shared" si="16"/>
        <v/>
      </c>
      <c r="AD119" s="22" t="str">
        <f>UPPER(IF($U119="","",IF(COUNTIF($AD$20:$AD118,$U119)&lt;1,$U119,"")))</f>
        <v/>
      </c>
      <c r="AE119" s="59" t="str">
        <f t="shared" si="20"/>
        <v/>
      </c>
      <c r="AF119" s="170" t="str">
        <f t="shared" si="17"/>
        <v/>
      </c>
      <c r="AG119" s="5"/>
      <c r="AH119" s="171"/>
      <c r="AI119" s="42" t="str">
        <f t="shared" si="18"/>
        <v/>
      </c>
      <c r="AJ119" s="172" t="str">
        <f t="shared" si="19"/>
        <v/>
      </c>
      <c r="AK119" s="59"/>
      <c r="AL119" s="59"/>
    </row>
    <row r="120" spans="1:38" s="167" customFormat="1" ht="13">
      <c r="A120" s="59" t="str">
        <f t="shared" si="12"/>
        <v/>
      </c>
      <c r="B120" s="165" t="str">
        <f t="shared" si="13"/>
        <v/>
      </c>
      <c r="C120" s="166"/>
      <c r="D120" s="59">
        <v>100</v>
      </c>
      <c r="E120" s="59" t="str">
        <f t="shared" si="14"/>
        <v/>
      </c>
      <c r="F120" s="5"/>
      <c r="G120" s="5"/>
      <c r="H120" s="5"/>
      <c r="I120" s="5"/>
      <c r="J120" s="4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7"/>
      <c r="W120" s="5"/>
      <c r="X120" s="48"/>
      <c r="Y120" s="5"/>
      <c r="Z120" s="5"/>
      <c r="AA120" s="5"/>
      <c r="AB120" s="169" t="str">
        <f t="shared" si="15"/>
        <v/>
      </c>
      <c r="AC120" s="12" t="str">
        <f t="shared" si="16"/>
        <v/>
      </c>
      <c r="AD120" s="22" t="str">
        <f>UPPER(IF($U120="","",IF(COUNTIF($AD$20:$AD119,$U120)&lt;1,$U120,"")))</f>
        <v/>
      </c>
      <c r="AE120" s="59" t="str">
        <f t="shared" si="20"/>
        <v/>
      </c>
      <c r="AF120" s="170" t="str">
        <f t="shared" si="17"/>
        <v/>
      </c>
      <c r="AG120" s="5"/>
      <c r="AH120" s="171"/>
      <c r="AI120" s="42" t="str">
        <f t="shared" si="18"/>
        <v/>
      </c>
      <c r="AJ120" s="172" t="str">
        <f t="shared" si="19"/>
        <v/>
      </c>
      <c r="AK120" s="59"/>
      <c r="AL120" s="59"/>
    </row>
    <row r="121" spans="1:38">
      <c r="A121" s="59"/>
      <c r="B121" s="165"/>
      <c r="C121" s="165"/>
      <c r="D121" s="59"/>
      <c r="E121" s="59"/>
      <c r="F121" s="59"/>
      <c r="G121" s="59"/>
      <c r="H121" s="59"/>
      <c r="I121" s="59"/>
      <c r="J121" s="173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174"/>
      <c r="W121" s="59"/>
      <c r="X121" s="175"/>
      <c r="Y121" s="59"/>
      <c r="Z121" s="59"/>
      <c r="AA121" s="59"/>
      <c r="AB121" s="169"/>
      <c r="AC121" s="12"/>
      <c r="AD121" s="22"/>
      <c r="AE121" s="59"/>
      <c r="AF121" s="170"/>
      <c r="AG121" s="59"/>
      <c r="AH121" s="170"/>
      <c r="AI121" s="42"/>
      <c r="AJ121" s="172"/>
      <c r="AK121" s="59"/>
      <c r="AL121" s="55"/>
    </row>
  </sheetData>
  <sheetProtection algorithmName="SHA-512" hashValue="SplMzkLxOxO06OQkrKcI22YONMKdBfg1i2ALUUdh+5GGUDRFqBrkTSpLX6qYm6Ls0IfFsV5Ei2qxaBKyXByigw==" saltValue="UdNmczswxkNjOJcZIqL/BA==" spinCount="100000" sheet="1" objects="1" scenarios="1" selectLockedCells="1"/>
  <autoFilter ref="A20:AK121" xr:uid="{B3F2330B-7C23-E14E-B5C0-277B93B09F93}">
    <sortState xmlns:xlrd2="http://schemas.microsoft.com/office/spreadsheetml/2017/richdata2" ref="A21:AK121">
      <sortCondition ref="D20:D121"/>
    </sortState>
  </autoFilter>
  <phoneticPr fontId="8" type="noConversion"/>
  <conditionalFormatting sqref="K21:L121 S21:S121">
    <cfRule type="expression" dxfId="9" priority="12" stopIfTrue="1">
      <formula>OR($I21:$J21="",$I21&gt;$D$9,$I21&lt;$D$4)</formula>
    </cfRule>
  </conditionalFormatting>
  <conditionalFormatting sqref="M21:M121 O21:P121">
    <cfRule type="expression" dxfId="8" priority="9" stopIfTrue="1">
      <formula>OR($I21:$J21="",$I21&gt;$D$6,$I21&lt;$D$4)</formula>
    </cfRule>
  </conditionalFormatting>
  <conditionalFormatting sqref="N21:N121 R21:R121">
    <cfRule type="expression" dxfId="7" priority="8">
      <formula>OR($I21:$J21="",$I21&gt;$D$4,$I21&lt;$D$4)</formula>
    </cfRule>
  </conditionalFormatting>
  <conditionalFormatting sqref="T21:U120">
    <cfRule type="expression" dxfId="6" priority="3">
      <formula>OR($I21:$J21="",$I21&gt;$D$6,$I21&lt;$D$4)</formula>
    </cfRule>
  </conditionalFormatting>
  <conditionalFormatting sqref="F21:G121">
    <cfRule type="duplicateValues" dxfId="5" priority="1619"/>
  </conditionalFormatting>
  <conditionalFormatting sqref="B21:B120">
    <cfRule type="expression" dxfId="4" priority="1624">
      <formula>$C21=""</formula>
    </cfRule>
    <cfRule type="duplicateValues" dxfId="3" priority="1625"/>
  </conditionalFormatting>
  <conditionalFormatting sqref="Q21:Q120">
    <cfRule type="expression" dxfId="2" priority="1638" stopIfTrue="1">
      <formula>OR($I21:$J21="",AND($I21&lt;$D$7,$I21&gt;$D1047671))</formula>
    </cfRule>
  </conditionalFormatting>
  <conditionalFormatting sqref="Q121">
    <cfRule type="expression" dxfId="1" priority="1639" stopIfTrue="1">
      <formula>OR($I121:$J121="",AND($I121&lt;$D$7,$I121&gt;#REF!))</formula>
    </cfRule>
  </conditionalFormatting>
  <conditionalFormatting sqref="J21:J120">
    <cfRule type="duplicateValues" dxfId="0" priority="1641" stopIfTrue="1"/>
  </conditionalFormatting>
  <dataValidations count="2">
    <dataValidation type="custom" allowBlank="1" showInputMessage="1" showErrorMessage="1" errorTitle="輸入錯誤" error="請輸入正確電郵地址" sqref="X21:X121" xr:uid="{6B0F2179-51A4-D344-B1D6-C98E024F8CF1}">
      <formula1>ISNUMBER(MATCH("*@*.?*",X21,0))</formula1>
    </dataValidation>
    <dataValidation type="custom" allowBlank="1" showInputMessage="1" showErrorMessage="1" error="出生年份不適合本年齡組別" sqref="I21:I121" xr:uid="{4BF6FBA1-1C1A-804D-B1C3-08869E3C8FEB}">
      <formula1>OR($I21=$D$4,$I21=$D$5,$I21=$D$6,$I21=$D$7,$I21=$D$8,$I21=$D$9)</formula1>
    </dataValidation>
  </dataValidations>
  <hyperlinks>
    <hyperlink ref="W19" r:id="rId1" display="http://www.tcaa.com.hk/wordpress/wp-content/uploads/2023/03/2023-TCAA-Member-list.pdf" xr:uid="{EA0EAF5C-073A-DC4A-8476-7BF1AF66E7C0}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70" fitToHeight="15" orientation="portrait" horizontalDpi="4294967292" verticalDpi="4294967292" r:id="rId2"/>
  <headerFooter>
    <oddFooter>&amp;L&amp;"新細明體,標準"&amp;8&amp;K000000&amp;A&amp;C&amp;"新細明體,標準"&amp;K000000P. &amp;P of &amp;N&amp;R&amp;"新細明體,標準"&amp;K000000Printed @&amp;D - &amp;T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公開及青年組 Open &amp; Junior</vt:lpstr>
      <vt:lpstr>少年組 Youth</vt:lpstr>
      <vt:lpstr>'公開及青年組 Open &amp; Junior'!Print_Titles</vt:lpstr>
      <vt:lpstr>'少年組 Youth'!Print_Titles</vt:lpstr>
      <vt:lpstr>董康正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Yeung</dc:creator>
  <cp:lastModifiedBy>Ryan Yeung</cp:lastModifiedBy>
  <cp:lastPrinted>2023-02-15T01:04:50Z</cp:lastPrinted>
  <dcterms:created xsi:type="dcterms:W3CDTF">2017-02-07T17:26:07Z</dcterms:created>
  <dcterms:modified xsi:type="dcterms:W3CDTF">2023-03-14T17:43:54Z</dcterms:modified>
</cp:coreProperties>
</file>